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EC64\Desktop\งานตรวจสอบ ค่าเสื่อม ค่าซ่อมแซม\Depreciation Building School\"/>
    </mc:Choice>
  </mc:AlternateContent>
  <xr:revisionPtr revIDLastSave="0" documentId="13_ncr:1_{A79BCF53-EE25-4373-81F4-52F931BD30CA}" xr6:coauthVersionLast="47" xr6:coauthVersionMax="47" xr10:uidLastSave="{00000000-0000-0000-0000-000000000000}"/>
  <bookViews>
    <workbookView xWindow="-110" yWindow="-110" windowWidth="19420" windowHeight="10420" firstSheet="1" activeTab="1" xr2:uid="{B65A246B-B41D-4BE7-92C2-E021CAACE682}"/>
  </bookViews>
  <sheets>
    <sheet name="ประเภท 1 - 8" sheetId="1" state="hidden" r:id="rId1"/>
    <sheet name="Despreciation" sheetId="2" r:id="rId2"/>
    <sheet name="ราคาต่อจุด" sheetId="7" state="hidden" r:id="rId3"/>
    <sheet name="ราคาต้นทุน" sheetId="3" state="hidden" r:id="rId4"/>
    <sheet name="FACTOR F" sheetId="5" state="hidden" r:id="rId5"/>
    <sheet name="Sheet4" sheetId="6" state="hidden" r:id="rId6"/>
  </sheets>
  <externalReferences>
    <externalReference r:id="rId7"/>
  </externalReferences>
  <definedNames>
    <definedName name="_xlnm.Print_Area" localSheetId="1">Despreciation!$A$1:$F$69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9" i="2" l="1"/>
  <c r="D68" i="2"/>
  <c r="D67" i="2"/>
  <c r="D66" i="2"/>
  <c r="D65" i="2"/>
  <c r="D64" i="2"/>
  <c r="D63" i="2"/>
  <c r="D62" i="2"/>
  <c r="D61" i="2"/>
  <c r="D60" i="2"/>
  <c r="D59" i="2"/>
  <c r="D56" i="2"/>
  <c r="D57" i="2"/>
  <c r="D58" i="2"/>
  <c r="B63" i="2"/>
  <c r="K103" i="7"/>
  <c r="I103" i="7"/>
  <c r="K102" i="7"/>
  <c r="I102" i="7"/>
  <c r="K101" i="7"/>
  <c r="I101" i="7"/>
  <c r="K100" i="7"/>
  <c r="I100" i="7"/>
  <c r="H96" i="7"/>
  <c r="L96" i="7" s="1"/>
  <c r="F93" i="7"/>
  <c r="K93" i="7" s="1"/>
  <c r="K92" i="7"/>
  <c r="I92" i="7"/>
  <c r="K90" i="7"/>
  <c r="I90" i="7"/>
  <c r="K87" i="7"/>
  <c r="I87" i="7"/>
  <c r="H82" i="7"/>
  <c r="I82" i="7" s="1"/>
  <c r="L82" i="7" s="1"/>
  <c r="L84" i="7" s="1"/>
  <c r="K79" i="7"/>
  <c r="I79" i="7"/>
  <c r="K78" i="7"/>
  <c r="I78" i="7"/>
  <c r="K77" i="7"/>
  <c r="I77" i="7"/>
  <c r="K76" i="7"/>
  <c r="I76" i="7"/>
  <c r="K75" i="7"/>
  <c r="I75" i="7"/>
  <c r="K74" i="7"/>
  <c r="I74" i="7"/>
  <c r="K69" i="7"/>
  <c r="I69" i="7"/>
  <c r="K68" i="7"/>
  <c r="I68" i="7"/>
  <c r="F67" i="7"/>
  <c r="F70" i="7" s="1"/>
  <c r="F66" i="7"/>
  <c r="K66" i="7" s="1"/>
  <c r="F65" i="7"/>
  <c r="K65" i="7" s="1"/>
  <c r="K64" i="7"/>
  <c r="I64" i="7"/>
  <c r="F63" i="7"/>
  <c r="I63" i="7" s="1"/>
  <c r="K62" i="7"/>
  <c r="I62" i="7"/>
  <c r="K61" i="7"/>
  <c r="I61" i="7"/>
  <c r="F57" i="7"/>
  <c r="K57" i="7" s="1"/>
  <c r="F56" i="7"/>
  <c r="K56" i="7" s="1"/>
  <c r="F55" i="7"/>
  <c r="K55" i="7" s="1"/>
  <c r="F54" i="7"/>
  <c r="K54" i="7" s="1"/>
  <c r="F53" i="7"/>
  <c r="I53" i="7" s="1"/>
  <c r="K52" i="7"/>
  <c r="I52" i="7"/>
  <c r="F51" i="7"/>
  <c r="I51" i="7" s="1"/>
  <c r="K50" i="7"/>
  <c r="I50" i="7"/>
  <c r="L50" i="7" s="1"/>
  <c r="K46" i="7"/>
  <c r="I46" i="7"/>
  <c r="K45" i="7"/>
  <c r="I45" i="7"/>
  <c r="K44" i="7"/>
  <c r="I44" i="7"/>
  <c r="F43" i="7"/>
  <c r="K43" i="7" s="1"/>
  <c r="F42" i="7"/>
  <c r="I42" i="7" s="1"/>
  <c r="F41" i="7"/>
  <c r="I41" i="7" s="1"/>
  <c r="F40" i="7"/>
  <c r="K40" i="7" s="1"/>
  <c r="K39" i="7"/>
  <c r="I39" i="7"/>
  <c r="F39" i="7"/>
  <c r="K38" i="7"/>
  <c r="I38" i="7"/>
  <c r="F37" i="7"/>
  <c r="I37" i="7" s="1"/>
  <c r="K36" i="7"/>
  <c r="I36" i="7"/>
  <c r="K32" i="7"/>
  <c r="I32" i="7"/>
  <c r="F31" i="7"/>
  <c r="K31" i="7" s="1"/>
  <c r="F30" i="7"/>
  <c r="K30" i="7" s="1"/>
  <c r="K29" i="7"/>
  <c r="I29" i="7"/>
  <c r="K28" i="7"/>
  <c r="I28" i="7"/>
  <c r="K27" i="7"/>
  <c r="I27" i="7"/>
  <c r="F26" i="7"/>
  <c r="K26" i="7" s="1"/>
  <c r="F25" i="7"/>
  <c r="I25" i="7" s="1"/>
  <c r="K24" i="7"/>
  <c r="I24" i="7"/>
  <c r="F23" i="7"/>
  <c r="K23" i="7" s="1"/>
  <c r="K22" i="7"/>
  <c r="I22" i="7"/>
  <c r="L22" i="7" s="1"/>
  <c r="K15" i="7"/>
  <c r="I15" i="7"/>
  <c r="K14" i="7"/>
  <c r="I14" i="7"/>
  <c r="K13" i="7"/>
  <c r="I13" i="7"/>
  <c r="K12" i="7"/>
  <c r="I12" i="7"/>
  <c r="L12" i="7" s="1"/>
  <c r="K11" i="7"/>
  <c r="I11" i="7"/>
  <c r="F10" i="7"/>
  <c r="F16" i="7" s="1"/>
  <c r="K9" i="7"/>
  <c r="I9" i="7"/>
  <c r="K8" i="7"/>
  <c r="I8" i="7"/>
  <c r="K7" i="7"/>
  <c r="I7" i="7"/>
  <c r="K6" i="7"/>
  <c r="I6" i="7"/>
  <c r="K5" i="7"/>
  <c r="I5" i="7"/>
  <c r="D37" i="2"/>
  <c r="L62" i="7" l="1"/>
  <c r="L15" i="7"/>
  <c r="L5" i="7"/>
  <c r="I23" i="7"/>
  <c r="L23" i="7" s="1"/>
  <c r="L28" i="7"/>
  <c r="L69" i="7"/>
  <c r="K37" i="7"/>
  <c r="L38" i="7"/>
  <c r="L52" i="7"/>
  <c r="L103" i="7"/>
  <c r="L39" i="7"/>
  <c r="K42" i="7"/>
  <c r="I54" i="7"/>
  <c r="L54" i="7" s="1"/>
  <c r="L87" i="7"/>
  <c r="L88" i="7" s="1"/>
  <c r="L100" i="7"/>
  <c r="L64" i="7"/>
  <c r="L74" i="7"/>
  <c r="L78" i="7"/>
  <c r="L13" i="7"/>
  <c r="L45" i="7"/>
  <c r="L92" i="7"/>
  <c r="L14" i="7"/>
  <c r="L46" i="7"/>
  <c r="K53" i="7"/>
  <c r="L53" i="7" s="1"/>
  <c r="L68" i="7"/>
  <c r="L76" i="7"/>
  <c r="K41" i="7"/>
  <c r="L41" i="7" s="1"/>
  <c r="L27" i="7"/>
  <c r="L42" i="7"/>
  <c r="L61" i="7"/>
  <c r="L9" i="7"/>
  <c r="L36" i="7"/>
  <c r="L79" i="7"/>
  <c r="L102" i="7"/>
  <c r="L6" i="7"/>
  <c r="L29" i="7"/>
  <c r="I40" i="7"/>
  <c r="L40" i="7" s="1"/>
  <c r="K51" i="7"/>
  <c r="L51" i="7" s="1"/>
  <c r="L8" i="7"/>
  <c r="K25" i="7"/>
  <c r="L25" i="7" s="1"/>
  <c r="L44" i="7"/>
  <c r="I56" i="7"/>
  <c r="L56" i="7" s="1"/>
  <c r="I65" i="7"/>
  <c r="L65" i="7" s="1"/>
  <c r="L101" i="7"/>
  <c r="L37" i="7"/>
  <c r="L77" i="7"/>
  <c r="I93" i="7"/>
  <c r="L93" i="7" s="1"/>
  <c r="I30" i="7"/>
  <c r="L30" i="7" s="1"/>
  <c r="I57" i="7"/>
  <c r="L57" i="7" s="1"/>
  <c r="K63" i="7"/>
  <c r="L63" i="7" s="1"/>
  <c r="I67" i="7"/>
  <c r="I43" i="7"/>
  <c r="L43" i="7" s="1"/>
  <c r="I55" i="7"/>
  <c r="L55" i="7" s="1"/>
  <c r="L90" i="7"/>
  <c r="L7" i="7"/>
  <c r="L11" i="7"/>
  <c r="L24" i="7"/>
  <c r="L32" i="7"/>
  <c r="L75" i="7"/>
  <c r="I70" i="7"/>
  <c r="K70" i="7"/>
  <c r="K16" i="7"/>
  <c r="I16" i="7"/>
  <c r="F17" i="7"/>
  <c r="F18" i="7"/>
  <c r="I26" i="7"/>
  <c r="L26" i="7" s="1"/>
  <c r="I10" i="7"/>
  <c r="I31" i="7"/>
  <c r="L31" i="7" s="1"/>
  <c r="I66" i="7"/>
  <c r="L66" i="7" s="1"/>
  <c r="K10" i="7"/>
  <c r="K67" i="7"/>
  <c r="D41" i="2" a="1"/>
  <c r="D41" i="2" s="1"/>
  <c r="D42" i="2" s="1"/>
  <c r="L104" i="7" l="1"/>
  <c r="L80" i="7"/>
  <c r="L94" i="7"/>
  <c r="L47" i="7"/>
  <c r="L67" i="7"/>
  <c r="L16" i="7"/>
  <c r="L58" i="7"/>
  <c r="L33" i="7"/>
  <c r="L10" i="7"/>
  <c r="L70" i="7"/>
  <c r="K18" i="7"/>
  <c r="I18" i="7"/>
  <c r="I17" i="7"/>
  <c r="K17" i="7"/>
  <c r="V8" i="5"/>
  <c r="L4" i="5" s="1"/>
  <c r="V9" i="5"/>
  <c r="V10" i="5"/>
  <c r="L6" i="5" s="1"/>
  <c r="V11" i="5"/>
  <c r="L7" i="5" s="1"/>
  <c r="V12" i="5"/>
  <c r="L8" i="5" s="1"/>
  <c r="V13" i="5"/>
  <c r="L9" i="5" s="1"/>
  <c r="V14" i="5"/>
  <c r="L10" i="5" s="1"/>
  <c r="V15" i="5"/>
  <c r="L11" i="5" s="1"/>
  <c r="V16" i="5"/>
  <c r="L12" i="5" s="1"/>
  <c r="V17" i="5"/>
  <c r="L13" i="5" s="1"/>
  <c r="V18" i="5"/>
  <c r="L14" i="5" s="1"/>
  <c r="V19" i="5"/>
  <c r="L15" i="5" s="1"/>
  <c r="V20" i="5"/>
  <c r="L16" i="5" s="1"/>
  <c r="V21" i="5"/>
  <c r="L17" i="5" s="1"/>
  <c r="V22" i="5"/>
  <c r="L18" i="5" s="1"/>
  <c r="V23" i="5"/>
  <c r="L19" i="5" s="1"/>
  <c r="V24" i="5"/>
  <c r="L20" i="5" s="1"/>
  <c r="V25" i="5"/>
  <c r="V26" i="5"/>
  <c r="V27" i="5"/>
  <c r="V28" i="5"/>
  <c r="L24" i="5" s="1"/>
  <c r="V29" i="5"/>
  <c r="L25" i="5" s="1"/>
  <c r="V30" i="5"/>
  <c r="L26" i="5" s="1"/>
  <c r="V31" i="5"/>
  <c r="L27" i="5" s="1"/>
  <c r="V7" i="5"/>
  <c r="G2" i="6"/>
  <c r="L23" i="5"/>
  <c r="L22" i="5"/>
  <c r="L21" i="5"/>
  <c r="H13" i="5"/>
  <c r="L5" i="5"/>
  <c r="L71" i="7" l="1"/>
  <c r="L17" i="7"/>
  <c r="L18" i="7"/>
  <c r="H4" i="3"/>
  <c r="L19" i="7" l="1"/>
  <c r="P8" i="5"/>
  <c r="P10" i="5" l="1"/>
  <c r="G19" i="5" s="1"/>
  <c r="G22" i="5"/>
  <c r="P11" i="5"/>
  <c r="I19" i="5" l="1"/>
  <c r="G20" i="5"/>
  <c r="H14" i="5"/>
  <c r="R11" i="5"/>
  <c r="P12" i="5"/>
  <c r="E20" i="5" l="1"/>
  <c r="H15" i="5"/>
  <c r="R12" i="5"/>
  <c r="C19" i="5"/>
  <c r="A19" i="5"/>
  <c r="H16" i="5"/>
  <c r="E19" i="5" l="1"/>
  <c r="P18" i="5" s="1"/>
  <c r="P19" i="5" s="1"/>
  <c r="P20" i="5" s="1"/>
  <c r="G23" i="5" s="1"/>
  <c r="H2" i="3" s="1"/>
  <c r="H17" i="5"/>
  <c r="J4" i="3" l="1"/>
  <c r="D43" i="2"/>
  <c r="D44" i="2" s="1"/>
  <c r="D45" i="2" l="1"/>
  <c r="D46" i="2" s="1"/>
  <c r="D48" i="2" s="1"/>
  <c r="E48" i="2" l="1"/>
  <c r="D4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<sst xmlns="http://schemas.openxmlformats.org/spreadsheetml/2006/main" count="429" uniqueCount="187">
  <si>
    <t>ประเภทที่ 1</t>
  </si>
  <si>
    <t>อาคารเรียนไม้ชั้นเดียว</t>
  </si>
  <si>
    <t>ประเภทที่ 2</t>
  </si>
  <si>
    <t>ประเภทที่ 3</t>
  </si>
  <si>
    <t>ประเภทที่ 4</t>
  </si>
  <si>
    <t>ประเภทที่ 5</t>
  </si>
  <si>
    <t>ประเภทที่ 6</t>
  </si>
  <si>
    <t>อาคารเรียนไม้ชั้นเดียว ใต้ถุนสูง</t>
  </si>
  <si>
    <t>อาคารเรียนไม้ สูง 2 ชั้น</t>
  </si>
  <si>
    <t>อาคารเรียนตึกชั้นเดียว</t>
  </si>
  <si>
    <t>อาคารเรียนตึก 2 ชั้น</t>
  </si>
  <si>
    <t>ประเภทที่ 7</t>
  </si>
  <si>
    <t>ประเภทที่ 8</t>
  </si>
  <si>
    <t>อาคารเรียนครึ่งตึกครึ่งไม้ 2 ชั้น</t>
  </si>
  <si>
    <t>อาคารเรียนตึกสูง 3 - 5 ชั้น</t>
  </si>
  <si>
    <t>อาคารเรียนตึกสูง 6 - 10 ชั้น</t>
  </si>
  <si>
    <t>ลำดับ</t>
  </si>
  <si>
    <t>รายการอาคาร</t>
  </si>
  <si>
    <t>บาท/ตร.ม.</t>
  </si>
  <si>
    <t>ประเภทค่าเสื่อมอาคาร</t>
  </si>
  <si>
    <t>ประเภทตึก</t>
  </si>
  <si>
    <t>ประเภทไม้</t>
  </si>
  <si>
    <t>ประเภทตึกครึ่งไม้</t>
  </si>
  <si>
    <t>อายุใช้อาคาร</t>
  </si>
  <si>
    <t>ปี</t>
  </si>
  <si>
    <t>อัตราร้อยละ</t>
  </si>
  <si>
    <t>ค่าเสื่อมเมื่อถึงอายุ</t>
  </si>
  <si>
    <t>ประเภทอาคาร</t>
  </si>
  <si>
    <t>ราคาอาคารเรียน</t>
  </si>
  <si>
    <t>Factor F</t>
  </si>
  <si>
    <t>ตร.ม.</t>
  </si>
  <si>
    <t>บาท</t>
  </si>
  <si>
    <t>มูลค่าอาคารเรียน (ก่อนคิด Factor F)</t>
  </si>
  <si>
    <t>เพื่อใช้ในการประเมินทรัพย์สินมูลค่าในโรงเรียนสังกัด สพฐ</t>
  </si>
  <si>
    <t>คิดเป็นร้อยละของมูลค่าในปัจจุบัน</t>
  </si>
  <si>
    <t>รายการประเมินทรัพย์สินอาคารเรียนและสิ่งปลูกสร้าง อ้างอิงกรมธนารักษ์ ก่อนคิด Factor F</t>
  </si>
  <si>
    <t>เงื่อนไข</t>
  </si>
  <si>
    <t>FACTOR F</t>
  </si>
  <si>
    <t>ตารางแสดงการคำนวณหาค่า FACTOR F งานอาคาร</t>
  </si>
  <si>
    <t>ค่างาน(ทุน)</t>
  </si>
  <si>
    <t>ล้านบาท</t>
  </si>
  <si>
    <t>เงินล่วงหน้าจ่าย ( ร้อยละ )</t>
  </si>
  <si>
    <t>&lt;0.5</t>
  </si>
  <si>
    <t>ค่าประกันผลงาน หัก  (ร้อยละ)</t>
  </si>
  <si>
    <t>ดอกเบี้ยเงินกู้ (ร้อยละ)</t>
  </si>
  <si>
    <t>ค่าภาษีมูลค่าเพิ่ม ( VAT )  (ร้อยละ)</t>
  </si>
  <si>
    <t>สูตรคำนวณหาค่า FACTOR  F</t>
  </si>
  <si>
    <t>{</t>
  </si>
  <si>
    <t>}</t>
  </si>
  <si>
    <t>( C - B )</t>
  </si>
  <si>
    <t>เมื่อ</t>
  </si>
  <si>
    <t>A = ค่าวัสดุและแรงงานต้นทุน</t>
  </si>
  <si>
    <t xml:space="preserve"> =</t>
  </si>
  <si>
    <t>B = ค่างานตัวต่ำกว่าต้นทุน</t>
  </si>
  <si>
    <t>C = ค่างานตัวสูงกว่าต้นทุน</t>
  </si>
  <si>
    <t>D = Factor F ของค่างานตัวต่ำกว่าต้นทุน</t>
  </si>
  <si>
    <t>E = Factor F ของค่างานตัวสูงกว่าต้นทุน</t>
  </si>
  <si>
    <t>แทนค่า</t>
  </si>
  <si>
    <t xml:space="preserve"> -  (</t>
  </si>
  <si>
    <t xml:space="preserve"> -</t>
  </si>
  <si>
    <t>)   X   (</t>
  </si>
  <si>
    <t>)</t>
  </si>
  <si>
    <t>(</t>
  </si>
  <si>
    <t>สรุปค่าต้นทุนงาน</t>
  </si>
  <si>
    <t>ค่า FACTOR F เท่ากับ</t>
  </si>
  <si>
    <t xml:space="preserve"> </t>
  </si>
  <si>
    <t>&gt;500</t>
  </si>
  <si>
    <t>a =</t>
  </si>
  <si>
    <t>b =</t>
  </si>
  <si>
    <t xml:space="preserve">d = </t>
  </si>
  <si>
    <t xml:space="preserve">c = </t>
  </si>
  <si>
    <t xml:space="preserve">e = </t>
  </si>
  <si>
    <r>
      <t xml:space="preserve">สูตรการหาค่า Factor F = D - </t>
    </r>
    <r>
      <rPr>
        <b/>
        <sz val="16"/>
        <color indexed="8"/>
        <rFont val="Symbol"/>
        <family val="1"/>
        <charset val="2"/>
      </rPr>
      <t/>
    </r>
  </si>
  <si>
    <r>
      <t>[</t>
    </r>
    <r>
      <rPr>
        <sz val="16"/>
        <color indexed="8"/>
        <rFont val="TH SarabunPSK"/>
        <family val="2"/>
      </rPr>
      <t>( D - E ) x ( A - B )</t>
    </r>
    <r>
      <rPr>
        <sz val="22"/>
        <color indexed="8"/>
        <rFont val="TH SarabunPSK"/>
        <family val="2"/>
      </rPr>
      <t>]</t>
    </r>
  </si>
  <si>
    <r>
      <rPr>
        <sz val="20"/>
        <color rgb="FFFF0000"/>
        <rFont val="DSN AnuRak"/>
      </rPr>
      <t xml:space="preserve"> ***** </t>
    </r>
    <r>
      <rPr>
        <sz val="20"/>
        <color theme="1"/>
        <rFont val="DSN AnuRak"/>
      </rPr>
      <t xml:space="preserve">กรอกราคาต้นทุน </t>
    </r>
    <r>
      <rPr>
        <sz val="20"/>
        <color rgb="FFFF0000"/>
        <rFont val="DSN AnuRak"/>
      </rPr>
      <t>*****</t>
    </r>
  </si>
  <si>
    <t>ราคารวมFACTOR F</t>
  </si>
  <si>
    <t>มูลค่าซ่อมอาคารต้องไม่เกินร้อยละ 50</t>
  </si>
  <si>
    <t>ราคาประเมิน 2568</t>
  </si>
  <si>
    <t>(จากการคิดค่า Factor F ปัจจุบัน)</t>
  </si>
  <si>
    <t>รายการประเมินความ คุ้มค่าของอาคาร สังกัดโรงเรียนใน สพฐ. ปี</t>
  </si>
  <si>
    <t>(จากตารางประเภทอาคาร 1 -8)</t>
  </si>
  <si>
    <t xml:space="preserve"> (กรอกราคาซ่อมแซมที่ประเมิน)</t>
  </si>
  <si>
    <t xml:space="preserve">  *** กรอกข้อมูลของอาคาร ***</t>
  </si>
  <si>
    <t>อาคารเรียนแบบ</t>
  </si>
  <si>
    <t>ก่อสร้างปี พ.ศ.</t>
  </si>
  <si>
    <t>ประภท</t>
  </si>
  <si>
    <t xml:space="preserve">  *** กรอกข้อมูลราคาของอาคาร ***</t>
  </si>
  <si>
    <t>ณ ปีปัจุบัน</t>
  </si>
  <si>
    <t>อายุการใช้งานให้เทียบจากตารางกรมธนารักษ์ แล้วนำจำนวนร้อยละมา คำนวณ</t>
  </si>
  <si>
    <t>หักราคาค่าเสื่อมราคา</t>
  </si>
  <si>
    <t xml:space="preserve">มูลค่าอาคารเรียนคงเหลือในปัจจุบัน </t>
  </si>
  <si>
    <t>มูลค่าอาคารเรียนก่อสร้างในปัจจุบัน</t>
  </si>
  <si>
    <t>ค่าซ่อมโครงสร้างที่ทำการประเมินเบื้องต้น</t>
  </si>
  <si>
    <t>พื้นที่การใช้งานของอาคาร</t>
  </si>
  <si>
    <t>อายุการใช้งานของอาคาร</t>
  </si>
  <si>
    <t>อัตราร้อยละของค่าเสื่อม</t>
  </si>
  <si>
    <t>อาคารเรียนแบบ 105/29</t>
  </si>
  <si>
    <t>ประเภทอาคาร  ลำดับ ที่</t>
  </si>
  <si>
    <t>****</t>
  </si>
  <si>
    <t>รายการปริมาณงานและราคา</t>
  </si>
  <si>
    <t>ลำดับที่</t>
  </si>
  <si>
    <t>รายการ</t>
  </si>
  <si>
    <t>จำนวน</t>
  </si>
  <si>
    <t>หน่วย</t>
  </si>
  <si>
    <t>ค่าวัสดุ</t>
  </si>
  <si>
    <t>ค่าแรงงาน</t>
  </si>
  <si>
    <t>รวมค่าวัสดุ  และค่าแรงงาน</t>
  </si>
  <si>
    <t>หมายเหตุ</t>
  </si>
  <si>
    <t>ราคาต่อหน่วย</t>
  </si>
  <si>
    <t>จำนวนเงิน</t>
  </si>
  <si>
    <t xml:space="preserve">รายการซ่อมแซมโครงสร้างเสา แบบ ถึงฐานราก เสา 0.30 x 0.30 เมตร </t>
  </si>
  <si>
    <t>ขุดดินแล้วกลบกลับเพื่อซ่อมแซมเสา</t>
  </si>
  <si>
    <t>ลบ.ม.</t>
  </si>
  <si>
    <t>ทรายหยาบรองก้นหลุม</t>
  </si>
  <si>
    <t>คอนกรีตหยาบปรับระดับก้นหลุม</t>
  </si>
  <si>
    <t>สกัดผิวคอนกรีตที่เสียหายและผิวปูนฉาบ</t>
  </si>
  <si>
    <t>ทาน้ำยาหยุดสนิม</t>
  </si>
  <si>
    <t>ฉาบอัดแน่นด้วย High Strength Motar (ขั้นตอนที่2)</t>
  </si>
  <si>
    <t>ก่อคอนกรีตบล๊อก (หลังฐานราก)</t>
  </si>
  <si>
    <t>คอนกรีต 1:2:4 เทรอบเสา 210/240 กก./ตร.ซม.</t>
  </si>
  <si>
    <t>เหล็กเสริม DB 12 มม.</t>
  </si>
  <si>
    <t>เส้น</t>
  </si>
  <si>
    <t>เหล็กเส้นกลม RB Ø 6 มม.</t>
  </si>
  <si>
    <t>ลวดผูกเหล็ก</t>
  </si>
  <si>
    <t>กก.</t>
  </si>
  <si>
    <t>ตะแกรงลวดกรงไก่</t>
  </si>
  <si>
    <t>ฉาบอัดแน่นด้วย High Strength Motor(ขั้นตอนที่ 4)</t>
  </si>
  <si>
    <t>ฉาบปูนทับหน้า SKIM COAT</t>
  </si>
  <si>
    <t>รวมงานซ่อมแซมเสา (ไม่รวมFACTOR F) / ต่อจุด</t>
  </si>
  <si>
    <t>รวมงานซ่อมแซมเสา (ไม่รวมFACTOR F) / ต่อ  ตารางเมตร</t>
  </si>
  <si>
    <t>รายการซ่อมแซมเสาแบบ ไม่ถึงฐานราก</t>
  </si>
  <si>
    <t>ขัดสนิมและทำความสะอาดเหล็กด้วยเครื่องเป่าทราย</t>
  </si>
  <si>
    <t>รวมค่าแรง</t>
  </si>
  <si>
    <t>ทาน้ำยาเคลือบป้องกันสนิม</t>
  </si>
  <si>
    <t>ฉาบอัดแน่นด้วย High Strength Motar</t>
  </si>
  <si>
    <t>ทาเคลือบด้วยซีเมนต์กันซึม</t>
  </si>
  <si>
    <t>เหล็กเสริม DB 16 มม.</t>
  </si>
  <si>
    <t>เหล็กเส้นกลม RB Ø 9 มม.</t>
  </si>
  <si>
    <t xml:space="preserve">คอนกรีตผสมเสร็จ 240 กก./ตร.ซม./ 210 กก./ตร.ซม. </t>
  </si>
  <si>
    <t>ตะแกรงเหล็กฉีก หนา 1.2 มม.</t>
  </si>
  <si>
    <t>ฉาบเรียบโครงสร้าง ด้วยปูนสำเร็จ</t>
  </si>
  <si>
    <t>รวมงานซ่อมแซมเสา(รวมFACTOR F)/ ต่อจุด</t>
  </si>
  <si>
    <t>รายการซ่อมแซมท้องพื้น</t>
  </si>
  <si>
    <t>สีพลาสติกภายนอก</t>
  </si>
  <si>
    <t>เจาะเสียบเหล็ก RB 6 Epoxcy</t>
  </si>
  <si>
    <t>จุด</t>
  </si>
  <si>
    <t>รวมงานซ่อมแซมท้องพื้น(ไม่รวม FACTOR F)/ ตารางเมตร</t>
  </si>
  <si>
    <t>รายการซ่อมแซมท้องพื้น ค.ส.ล. แบบไม่เปลี่ยนเหล็ก</t>
  </si>
  <si>
    <t>ทาน้ำยาประสานคอนกรีต</t>
  </si>
  <si>
    <t>รวมงานซ่อมแซมท้องพื้นแบบไม่เปลี่ยนเหล็ก(ไม่รวม FACTOR F)/ ตารางเมตร</t>
  </si>
  <si>
    <t>รายการซ่อมแซมคาน</t>
  </si>
  <si>
    <t>ฉาบทับบริเวณที่สกัดด้วยปูนฉาบกำลังสูง</t>
  </si>
  <si>
    <t>ฉาบอัดแน่นด้วย High Strength Motor</t>
  </si>
  <si>
    <t>รวมงานซ่อมแซมคาน(รวมไม่ FACTOR F) ต่อเมตร</t>
  </si>
  <si>
    <t>รายการซ่อมแซมพื้นดาดฟ้า</t>
  </si>
  <si>
    <t>ขัดล้างทำความสะอาดพื้นผิวเดิม</t>
  </si>
  <si>
    <t>คอนกรีตโครงสร้าง 1:2:3  ผสมน้ำยากันซึม</t>
  </si>
  <si>
    <t>พื้นทำผิวขัดมันเรียบ ผสมน้ำยากันซึม</t>
  </si>
  <si>
    <t>รวมงานซ่อมแซมพื้น(ไม่รวม ไม่ FACTOR F)</t>
  </si>
  <si>
    <t>ค่าปลี่ยนโครงหลังคา + ฝ้าเพดาน ไฟฟ้า</t>
  </si>
  <si>
    <t>รวมงานค่าปลี่ยนโครงหลังคา + ฝ้าเพดาน ไฟฟ้า</t>
  </si>
  <si>
    <t>(รวมไม่FACTOR F)ต่อ ตารางเมตร</t>
  </si>
  <si>
    <t xml:space="preserve"> ผนังแผ่นไม้อัดซีเมนต์ หนา 12 มม. ความหนาแน่นสูง 2 ด้าน</t>
  </si>
  <si>
    <t xml:space="preserve"> โครงคร่าวเหล็ก</t>
  </si>
  <si>
    <t>งานติดตั้งพื้นไม้</t>
  </si>
  <si>
    <t>งานรื้อถอนพื้นไม้ พร้อมตง</t>
  </si>
  <si>
    <t>-</t>
  </si>
  <si>
    <t>พื้นไม้เนื้อแข็ง 1"x6" เข้าลิ้นอาบน้ำยา อบไส</t>
  </si>
  <si>
    <t>ตงไม้เนื้อแข็ง 1-1/2"x6"ใสเรียบ ระยะตง 0.50 เมตร</t>
  </si>
  <si>
    <t>ค่าทาน้ำมันเคลือบแข็งพื้นไม้</t>
  </si>
  <si>
    <t>(ไม่รวม FACTOR F)ต่อ ตารางเมตร</t>
  </si>
  <si>
    <t>งานพื้นไฟเบอร์ซีเมนต์ หนา 16 มม. พร้อมโครงเหล็ก</t>
  </si>
  <si>
    <t>(รวม FACTOR F)ต่อ ตารางเมตร</t>
  </si>
  <si>
    <t>รายการซ่อมแซมผนัง</t>
  </si>
  <si>
    <t>ฉาบไลท์ด้วย Skim Coat(ปูนฉาบผิวบาง)</t>
  </si>
  <si>
    <t>รวมงานซ่อมแซมผนัง ไม่รวม FACTOR F)/ ตารางเมตร</t>
  </si>
  <si>
    <t>ราคา/บาท</t>
  </si>
  <si>
    <t>รายการซ่อมแซมโครงสร้างเสา แบบ ถึงฐานราก</t>
  </si>
  <si>
    <t>ต่อจุด</t>
  </si>
  <si>
    <t>รายการซ่อมแซมโครงสร้างเสา แบบ ไม่ถึงฐานราก</t>
  </si>
  <si>
    <t>รายการงานติดตั้งพื้นไม้ (พร้อมตง คาน)</t>
  </si>
  <si>
    <t>รายการเปลี่ยนโครงหลังคาเหล็กรูปพรรณ</t>
  </si>
  <si>
    <t>รายการเปลี่ยนวัสดุหลังคา Metal Sheet</t>
  </si>
  <si>
    <t>ราคาประเมินการซ่อมแซม ต่อจุด/ต่อ ตารางเมตร     ***รวม Factor F*** รวมค่าแรง</t>
  </si>
  <si>
    <t xml:space="preserve">รายการเปลี่ยน ฝ้า เพดาน </t>
  </si>
  <si>
    <t xml:space="preserve">รายการเปลี่ยนดวงโคม เดินสายไฟ สวิซท์ </t>
  </si>
  <si>
    <t xml:space="preserve">รายการเปลี่ยนปลั๊กกราวคู่ เดินสายไฟ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</si>
</sst>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  <numFmt numFmtId="190" formatCode="0.0000"/>
    <numFmt numFmtId="191" formatCode="_-* #,##0.0000_-;\-* #,##0.0000_-;_-* &quot;-&quot;??_-;_-@_-"/>
    <numFmt numFmtId="192" formatCode="_-* #,##0.00000000000_-;\-* #,##0.00000000000_-;_-* &quot;-&quot;??_-;_-@_-"/>
    <numFmt numFmtId="193" formatCode="_-* #,##0.00000000_-;\-* #,##0.00000000_-;_-* &quot;-&quot;??_-;_-@_-"/>
    <numFmt numFmtId="194" formatCode="_-* #,##0.0_-;\-* #,##0.0_-;_-* &quot;-&quot;??_-;_-@_-"/>
    <numFmt numFmtId="195" formatCode="0.0"/>
  </numFmts>
  <fonts count="49">
    <font>
      <sz val="16"/>
      <color theme="1"/>
      <name val="AngsanaUPC"/>
      <family val="2"/>
    </font>
    <font>
      <sz val="16"/>
      <color theme="1"/>
      <name val="AngsanaUPC"/>
      <family val="2"/>
    </font>
    <font>
      <sz val="8"/>
      <name val="AngsanaUPC"/>
      <family val="2"/>
    </font>
    <font>
      <sz val="11"/>
      <color indexed="8"/>
      <name val="Tahoma"/>
      <family val="2"/>
      <charset val="222"/>
    </font>
    <font>
      <b/>
      <sz val="18"/>
      <color indexed="8"/>
      <name val="TH SarabunPSK"/>
      <family val="2"/>
    </font>
    <font>
      <sz val="16"/>
      <color indexed="8"/>
      <name val="TH SarabunPSK"/>
      <family val="2"/>
    </font>
    <font>
      <sz val="10"/>
      <name val="Arial"/>
      <family val="2"/>
    </font>
    <font>
      <sz val="16"/>
      <name val="TH SarabunPSK"/>
      <family val="2"/>
    </font>
    <font>
      <b/>
      <sz val="16"/>
      <color indexed="8"/>
      <name val="TH SarabunPSK"/>
      <family val="2"/>
    </font>
    <font>
      <b/>
      <sz val="12"/>
      <color indexed="8"/>
      <name val="TH SarabunPSK"/>
      <family val="2"/>
    </font>
    <font>
      <b/>
      <sz val="11"/>
      <color indexed="8"/>
      <name val="TH SarabunPSK"/>
      <family val="2"/>
    </font>
    <font>
      <b/>
      <sz val="16"/>
      <color indexed="10"/>
      <name val="TH SarabunPSK"/>
      <family val="2"/>
    </font>
    <font>
      <sz val="11"/>
      <color indexed="63"/>
      <name val="Arial"/>
      <family val="2"/>
    </font>
    <font>
      <b/>
      <sz val="16"/>
      <color indexed="63"/>
      <name val="TH SarabunPSK"/>
      <family val="2"/>
    </font>
    <font>
      <b/>
      <sz val="16"/>
      <color indexed="8"/>
      <name val="Symbol"/>
      <family val="1"/>
      <charset val="2"/>
    </font>
    <font>
      <sz val="36"/>
      <color indexed="8"/>
      <name val="Symbol"/>
      <family val="1"/>
      <charset val="2"/>
    </font>
    <font>
      <sz val="22"/>
      <color indexed="8"/>
      <name val="TH SarabunPSK"/>
      <family val="2"/>
    </font>
    <font>
      <sz val="36"/>
      <color indexed="8"/>
      <name val="TH SarabunPSK"/>
      <family val="2"/>
    </font>
    <font>
      <sz val="14"/>
      <color indexed="8"/>
      <name val="TH SarabunPSK"/>
      <family val="2"/>
    </font>
    <font>
      <b/>
      <sz val="16"/>
      <color indexed="14"/>
      <name val="TH SarabunPSK"/>
      <family val="2"/>
    </font>
    <font>
      <sz val="12"/>
      <color indexed="8"/>
      <name val="TH SarabunPSK"/>
      <family val="2"/>
    </font>
    <font>
      <b/>
      <sz val="14"/>
      <color indexed="8"/>
      <name val="TH SarabunPSK"/>
      <family val="2"/>
    </font>
    <font>
      <sz val="16"/>
      <color indexed="10"/>
      <name val="TH SarabunPSK"/>
      <family val="2"/>
    </font>
    <font>
      <sz val="16"/>
      <color indexed="30"/>
      <name val="TH SarabunPSK"/>
      <family val="2"/>
    </font>
    <font>
      <sz val="16"/>
      <color theme="1"/>
      <name val="DSN AnuRak"/>
    </font>
    <font>
      <b/>
      <sz val="16"/>
      <color theme="1"/>
      <name val="DSN AnuRak"/>
    </font>
    <font>
      <b/>
      <sz val="16"/>
      <color rgb="FF002060"/>
      <name val="DSN AnuRak"/>
    </font>
    <font>
      <sz val="20"/>
      <color theme="1"/>
      <name val="DSN AnuRak"/>
    </font>
    <font>
      <b/>
      <sz val="20"/>
      <color rgb="FFFF0000"/>
      <name val="DSN AnuRak"/>
    </font>
    <font>
      <sz val="20"/>
      <color rgb="FFFF0000"/>
      <name val="DSN AnuRak"/>
    </font>
    <font>
      <b/>
      <sz val="20"/>
      <color theme="1"/>
      <name val="DSN AnuRak"/>
    </font>
    <font>
      <b/>
      <sz val="16"/>
      <color theme="1"/>
      <name val="CordiaUPC"/>
      <family val="2"/>
    </font>
    <font>
      <sz val="16"/>
      <color theme="1"/>
      <name val="CordiaUPC"/>
      <family val="2"/>
    </font>
    <font>
      <b/>
      <sz val="16"/>
      <color rgb="FF002060"/>
      <name val="CordiaUPC"/>
      <family val="2"/>
    </font>
    <font>
      <b/>
      <sz val="16"/>
      <color rgb="FFFF0000"/>
      <name val="CordiaUPC"/>
      <family val="2"/>
    </font>
    <font>
      <b/>
      <sz val="18"/>
      <color theme="1"/>
      <name val="CordiaUPC"/>
      <family val="2"/>
    </font>
    <font>
      <sz val="16"/>
      <color rgb="FFFF0000"/>
      <name val="CordiaUPC"/>
      <family val="2"/>
    </font>
    <font>
      <b/>
      <sz val="16"/>
      <color theme="9" tint="-0.499984740745262"/>
      <name val="CordiaUPC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b/>
      <sz val="14"/>
      <color rgb="FFFF0000"/>
      <name val="TH SarabunPSK"/>
      <family val="2"/>
    </font>
    <font>
      <b/>
      <sz val="10"/>
      <color rgb="FFFF0000"/>
      <name val="TH SarabunPSK"/>
      <family val="2"/>
    </font>
    <font>
      <sz val="14"/>
      <color rgb="FFFF0000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2"/>
      <color theme="1"/>
      <name val="TH SarabunPSK"/>
      <family val="2"/>
    </font>
    <font>
      <b/>
      <sz val="20"/>
      <color theme="1"/>
      <name val="CordiaUPC"/>
      <family val="2"/>
    </font>
  </fonts>
  <fills count="3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0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6">
    <xf numFmtId="0" fontId="0" fillId="0" borderId="0"/>
    <xf numFmtId="18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6" fillId="0" borderId="0" applyFont="0" applyFill="0" applyBorder="0" applyAlignment="0" applyProtection="0"/>
    <xf numFmtId="0" fontId="41" fillId="0" borderId="0"/>
  </cellStyleXfs>
  <cellXfs count="533">
    <xf numFmtId="0" fontId="0" fillId="0" borderId="0" xfId="0"/>
    <xf numFmtId="0" fontId="5" fillId="0" borderId="0" xfId="3" applyFont="1" applyAlignment="1" applyProtection="1">
      <alignment horizontal="center"/>
      <protection locked="0"/>
    </xf>
    <xf numFmtId="43" fontId="5" fillId="0" borderId="0" xfId="4" applyFont="1" applyFill="1" applyAlignment="1" applyProtection="1">
      <alignment horizontal="center"/>
      <protection locked="0"/>
    </xf>
    <xf numFmtId="0" fontId="7" fillId="0" borderId="0" xfId="0" quotePrefix="1" applyFont="1" applyProtection="1"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43" fontId="7" fillId="0" borderId="0" xfId="4" applyFont="1" applyFill="1" applyProtection="1">
      <protection locked="0"/>
    </xf>
    <xf numFmtId="189" fontId="7" fillId="0" borderId="0" xfId="4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25" xfId="3" applyFont="1" applyBorder="1" applyAlignment="1">
      <alignment horizontal="center" vertical="center"/>
    </xf>
    <xf numFmtId="0" fontId="9" fillId="0" borderId="15" xfId="3" applyFont="1" applyBorder="1" applyAlignment="1">
      <alignment horizontal="center" vertical="center"/>
    </xf>
    <xf numFmtId="0" fontId="5" fillId="0" borderId="1" xfId="3" applyFont="1" applyBorder="1" applyAlignment="1" applyProtection="1">
      <alignment horizontal="center"/>
      <protection locked="0"/>
    </xf>
    <xf numFmtId="43" fontId="5" fillId="0" borderId="1" xfId="4" applyFont="1" applyFill="1" applyBorder="1" applyAlignment="1" applyProtection="1">
      <alignment horizontal="center"/>
      <protection locked="0"/>
    </xf>
    <xf numFmtId="10" fontId="5" fillId="0" borderId="27" xfId="3" applyNumberFormat="1" applyFont="1" applyBorder="1" applyAlignment="1">
      <alignment horizontal="center"/>
    </xf>
    <xf numFmtId="0" fontId="5" fillId="0" borderId="28" xfId="3" applyFont="1" applyBorder="1" applyAlignment="1">
      <alignment horizontal="center"/>
    </xf>
    <xf numFmtId="190" fontId="5" fillId="0" borderId="29" xfId="3" applyNumberFormat="1" applyFont="1" applyBorder="1" applyAlignment="1">
      <alignment horizontal="center"/>
    </xf>
    <xf numFmtId="191" fontId="11" fillId="6" borderId="5" xfId="4" applyNumberFormat="1" applyFont="1" applyFill="1" applyBorder="1" applyAlignment="1" applyProtection="1">
      <alignment horizontal="center"/>
      <protection locked="0"/>
    </xf>
    <xf numFmtId="43" fontId="5" fillId="0" borderId="0" xfId="3" applyNumberFormat="1" applyFont="1" applyAlignment="1" applyProtection="1">
      <alignment horizontal="center"/>
      <protection locked="0"/>
    </xf>
    <xf numFmtId="43" fontId="5" fillId="0" borderId="24" xfId="4" applyFont="1" applyFill="1" applyBorder="1" applyAlignment="1" applyProtection="1">
      <alignment horizontal="center"/>
      <protection locked="0"/>
    </xf>
    <xf numFmtId="0" fontId="5" fillId="0" borderId="30" xfId="3" applyFont="1" applyBorder="1" applyAlignment="1">
      <alignment horizontal="center"/>
    </xf>
    <xf numFmtId="43" fontId="5" fillId="0" borderId="12" xfId="4" applyFont="1" applyFill="1" applyBorder="1" applyAlignment="1" applyProtection="1">
      <alignment horizontal="center"/>
      <protection locked="0"/>
    </xf>
    <xf numFmtId="0" fontId="5" fillId="0" borderId="0" xfId="3" applyFont="1" applyAlignment="1" applyProtection="1">
      <alignment horizontal="left"/>
      <protection locked="0"/>
    </xf>
    <xf numFmtId="0" fontId="8" fillId="0" borderId="0" xfId="3" applyFont="1" applyAlignment="1" applyProtection="1">
      <alignment horizontal="center"/>
      <protection locked="0"/>
    </xf>
    <xf numFmtId="0" fontId="8" fillId="6" borderId="31" xfId="3" applyFont="1" applyFill="1" applyBorder="1" applyAlignment="1" applyProtection="1">
      <alignment horizontal="center"/>
      <protection locked="0"/>
    </xf>
    <xf numFmtId="191" fontId="11" fillId="6" borderId="5" xfId="4" applyNumberFormat="1" applyFont="1" applyFill="1" applyBorder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8" fillId="7" borderId="31" xfId="3" applyFont="1" applyFill="1" applyBorder="1" applyAlignment="1" applyProtection="1">
      <alignment horizontal="center"/>
      <protection locked="0"/>
    </xf>
    <xf numFmtId="43" fontId="13" fillId="7" borderId="5" xfId="4" applyFont="1" applyFill="1" applyBorder="1" applyProtection="1">
      <protection locked="0"/>
    </xf>
    <xf numFmtId="0" fontId="5" fillId="8" borderId="31" xfId="3" applyFont="1" applyFill="1" applyBorder="1" applyAlignment="1" applyProtection="1">
      <alignment horizontal="center"/>
      <protection locked="0"/>
    </xf>
    <xf numFmtId="190" fontId="5" fillId="8" borderId="5" xfId="3" applyNumberFormat="1" applyFont="1" applyFill="1" applyBorder="1" applyAlignment="1" applyProtection="1">
      <alignment horizontal="right"/>
      <protection locked="0"/>
    </xf>
    <xf numFmtId="43" fontId="5" fillId="0" borderId="1" xfId="4" applyFont="1" applyFill="1" applyBorder="1" applyAlignment="1" applyProtection="1">
      <alignment horizontal="center" vertical="center"/>
      <protection locked="0"/>
    </xf>
    <xf numFmtId="0" fontId="5" fillId="0" borderId="30" xfId="3" applyFont="1" applyBorder="1" applyAlignment="1">
      <alignment horizontal="center" vertical="center"/>
    </xf>
    <xf numFmtId="0" fontId="8" fillId="9" borderId="31" xfId="3" applyFont="1" applyFill="1" applyBorder="1" applyAlignment="1" applyProtection="1">
      <alignment horizontal="center"/>
      <protection locked="0"/>
    </xf>
    <xf numFmtId="43" fontId="13" fillId="9" borderId="5" xfId="4" applyFont="1" applyFill="1" applyBorder="1" applyProtection="1">
      <protection locked="0"/>
    </xf>
    <xf numFmtId="0" fontId="5" fillId="10" borderId="31" xfId="3" applyFont="1" applyFill="1" applyBorder="1" applyAlignment="1" applyProtection="1">
      <alignment horizontal="center"/>
      <protection locked="0"/>
    </xf>
    <xf numFmtId="0" fontId="5" fillId="10" borderId="5" xfId="3" applyFont="1" applyFill="1" applyBorder="1" applyAlignment="1" applyProtection="1">
      <alignment horizontal="right"/>
      <protection locked="0"/>
    </xf>
    <xf numFmtId="43" fontId="5" fillId="0" borderId="12" xfId="4" applyFont="1" applyFill="1" applyBorder="1" applyAlignment="1" applyProtection="1">
      <alignment horizontal="center" vertical="center"/>
      <protection locked="0"/>
    </xf>
    <xf numFmtId="0" fontId="5" fillId="0" borderId="0" xfId="3" applyFont="1" applyAlignment="1">
      <alignment horizontal="center" vertical="center"/>
    </xf>
    <xf numFmtId="0" fontId="18" fillId="0" borderId="33" xfId="3" applyFont="1" applyBorder="1" applyAlignment="1">
      <alignment horizontal="left"/>
    </xf>
    <xf numFmtId="0" fontId="5" fillId="0" borderId="33" xfId="3" applyFont="1" applyBorder="1" applyAlignment="1">
      <alignment horizontal="right"/>
    </xf>
    <xf numFmtId="0" fontId="5" fillId="0" borderId="9" xfId="3" applyFont="1" applyBorder="1" applyAlignment="1">
      <alignment horizontal="center" vertical="top"/>
    </xf>
    <xf numFmtId="0" fontId="18" fillId="0" borderId="0" xfId="3" applyFont="1" applyAlignment="1">
      <alignment horizontal="left"/>
    </xf>
    <xf numFmtId="0" fontId="5" fillId="0" borderId="0" xfId="3" applyFont="1" applyAlignment="1">
      <alignment horizontal="right"/>
    </xf>
    <xf numFmtId="192" fontId="5" fillId="11" borderId="5" xfId="4" applyNumberFormat="1" applyFont="1" applyFill="1" applyBorder="1" applyAlignment="1" applyProtection="1">
      <alignment horizontal="left"/>
      <protection locked="0"/>
    </xf>
    <xf numFmtId="192" fontId="5" fillId="12" borderId="5" xfId="4" applyNumberFormat="1" applyFont="1" applyFill="1" applyBorder="1" applyAlignment="1" applyProtection="1">
      <alignment horizontal="left"/>
      <protection locked="0"/>
    </xf>
    <xf numFmtId="193" fontId="5" fillId="0" borderId="0" xfId="3" applyNumberFormat="1" applyFont="1" applyAlignment="1" applyProtection="1">
      <alignment horizontal="center"/>
      <protection locked="0"/>
    </xf>
    <xf numFmtId="192" fontId="19" fillId="13" borderId="5" xfId="4" applyNumberFormat="1" applyFont="1" applyFill="1" applyBorder="1" applyAlignment="1" applyProtection="1">
      <alignment horizontal="left"/>
      <protection locked="0"/>
    </xf>
    <xf numFmtId="0" fontId="18" fillId="0" borderId="4" xfId="3" applyFont="1" applyBorder="1" applyAlignment="1">
      <alignment horizontal="left"/>
    </xf>
    <xf numFmtId="0" fontId="5" fillId="0" borderId="4" xfId="3" applyFont="1" applyBorder="1" applyAlignment="1">
      <alignment horizontal="right"/>
    </xf>
    <xf numFmtId="0" fontId="5" fillId="0" borderId="9" xfId="3" applyFont="1" applyBorder="1" applyAlignment="1">
      <alignment horizontal="left"/>
    </xf>
    <xf numFmtId="0" fontId="18" fillId="0" borderId="32" xfId="3" applyFont="1" applyBorder="1" applyAlignment="1">
      <alignment horizontal="center" vertical="top"/>
    </xf>
    <xf numFmtId="0" fontId="5" fillId="0" borderId="33" xfId="3" applyFont="1" applyBorder="1" applyAlignment="1">
      <alignment horizontal="left" vertical="center"/>
    </xf>
    <xf numFmtId="0" fontId="5" fillId="0" borderId="34" xfId="3" applyFont="1" applyBorder="1" applyAlignment="1">
      <alignment horizontal="left" vertical="center"/>
    </xf>
    <xf numFmtId="0" fontId="20" fillId="0" borderId="9" xfId="3" applyFont="1" applyBorder="1" applyAlignment="1">
      <alignment horizontal="center" vertical="top"/>
    </xf>
    <xf numFmtId="0" fontId="20" fillId="0" borderId="0" xfId="3" applyFont="1" applyAlignment="1">
      <alignment horizontal="right" vertical="center"/>
    </xf>
    <xf numFmtId="0" fontId="20" fillId="0" borderId="4" xfId="3" applyFont="1" applyBorder="1" applyAlignment="1">
      <alignment horizontal="center" vertical="center"/>
    </xf>
    <xf numFmtId="191" fontId="20" fillId="0" borderId="4" xfId="4" applyNumberFormat="1" applyFont="1" applyFill="1" applyBorder="1" applyAlignment="1" applyProtection="1">
      <alignment horizontal="left" vertical="center"/>
    </xf>
    <xf numFmtId="43" fontId="20" fillId="0" borderId="4" xfId="4" applyFont="1" applyFill="1" applyBorder="1" applyAlignment="1" applyProtection="1">
      <alignment horizontal="center" vertical="center"/>
    </xf>
    <xf numFmtId="43" fontId="20" fillId="0" borderId="4" xfId="3" applyNumberFormat="1" applyFont="1" applyBorder="1" applyAlignment="1">
      <alignment horizontal="left" vertical="center"/>
    </xf>
    <xf numFmtId="0" fontId="20" fillId="0" borderId="27" xfId="3" applyFont="1" applyBorder="1" applyAlignment="1">
      <alignment horizontal="left" vertical="center"/>
    </xf>
    <xf numFmtId="0" fontId="20" fillId="0" borderId="0" xfId="3" applyFont="1" applyAlignment="1">
      <alignment horizontal="center" vertical="center"/>
    </xf>
    <xf numFmtId="43" fontId="20" fillId="0" borderId="0" xfId="3" applyNumberFormat="1" applyFont="1" applyAlignment="1">
      <alignment horizontal="center" vertical="center"/>
    </xf>
    <xf numFmtId="0" fontId="20" fillId="0" borderId="0" xfId="3" applyFont="1" applyAlignment="1">
      <alignment horizontal="left" vertical="center"/>
    </xf>
    <xf numFmtId="0" fontId="20" fillId="0" borderId="27" xfId="3" applyFont="1" applyBorder="1" applyAlignment="1">
      <alignment horizontal="center" vertical="center"/>
    </xf>
    <xf numFmtId="0" fontId="9" fillId="0" borderId="0" xfId="3" applyFont="1" applyAlignment="1">
      <alignment horizontal="right" vertical="center"/>
    </xf>
    <xf numFmtId="0" fontId="20" fillId="0" borderId="27" xfId="3" applyFont="1" applyBorder="1"/>
    <xf numFmtId="0" fontId="5" fillId="0" borderId="0" xfId="3" applyFont="1" applyAlignment="1" applyProtection="1">
      <alignment horizontal="right"/>
      <protection locked="0"/>
    </xf>
    <xf numFmtId="0" fontId="18" fillId="0" borderId="0" xfId="3" applyFont="1" applyAlignment="1">
      <alignment horizontal="left" vertical="center"/>
    </xf>
    <xf numFmtId="190" fontId="21" fillId="0" borderId="36" xfId="3" applyNumberFormat="1" applyFont="1" applyBorder="1" applyAlignment="1">
      <alignment horizontal="center" vertical="center"/>
    </xf>
    <xf numFmtId="190" fontId="5" fillId="0" borderId="0" xfId="3" applyNumberFormat="1" applyFont="1" applyAlignment="1" applyProtection="1">
      <alignment horizontal="right"/>
      <protection locked="0"/>
    </xf>
    <xf numFmtId="0" fontId="5" fillId="0" borderId="37" xfId="3" applyFont="1" applyBorder="1" applyAlignment="1">
      <alignment horizontal="center" vertical="top"/>
    </xf>
    <xf numFmtId="0" fontId="5" fillId="0" borderId="38" xfId="3" applyFont="1" applyBorder="1" applyAlignment="1">
      <alignment horizontal="center" vertical="center"/>
    </xf>
    <xf numFmtId="0" fontId="5" fillId="0" borderId="39" xfId="3" applyFont="1" applyBorder="1" applyAlignment="1">
      <alignment horizontal="center"/>
    </xf>
    <xf numFmtId="190" fontId="5" fillId="0" borderId="40" xfId="3" applyNumberFormat="1" applyFont="1" applyBorder="1" applyAlignment="1">
      <alignment horizontal="center"/>
    </xf>
    <xf numFmtId="43" fontId="5" fillId="0" borderId="14" xfId="4" applyFont="1" applyFill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191" fontId="5" fillId="0" borderId="0" xfId="4" applyNumberFormat="1" applyFont="1" applyFill="1" applyAlignment="1" applyProtection="1">
      <alignment horizontal="center"/>
      <protection hidden="1"/>
    </xf>
    <xf numFmtId="0" fontId="5" fillId="0" borderId="0" xfId="3" applyFont="1" applyAlignment="1" applyProtection="1">
      <alignment horizontal="center"/>
      <protection hidden="1"/>
    </xf>
    <xf numFmtId="191" fontId="11" fillId="6" borderId="5" xfId="4" applyNumberFormat="1" applyFont="1" applyFill="1" applyBorder="1" applyAlignment="1" applyProtection="1">
      <alignment horizontal="center"/>
      <protection hidden="1"/>
    </xf>
    <xf numFmtId="191" fontId="22" fillId="0" borderId="0" xfId="4" applyNumberFormat="1" applyFont="1" applyFill="1" applyBorder="1" applyAlignment="1" applyProtection="1">
      <alignment horizontal="center"/>
      <protection hidden="1"/>
    </xf>
    <xf numFmtId="191" fontId="23" fillId="0" borderId="0" xfId="4" applyNumberFormat="1" applyFont="1" applyFill="1" applyBorder="1" applyAlignment="1" applyProtection="1">
      <alignment horizontal="center"/>
      <protection hidden="1"/>
    </xf>
    <xf numFmtId="191" fontId="5" fillId="0" borderId="1" xfId="4" applyNumberFormat="1" applyFont="1" applyFill="1" applyBorder="1" applyAlignment="1" applyProtection="1">
      <alignment horizontal="center"/>
      <protection hidden="1"/>
    </xf>
    <xf numFmtId="191" fontId="5" fillId="0" borderId="24" xfId="4" applyNumberFormat="1" applyFont="1" applyFill="1" applyBorder="1" applyAlignment="1" applyProtection="1">
      <alignment horizontal="center"/>
      <protection hidden="1"/>
    </xf>
    <xf numFmtId="190" fontId="5" fillId="2" borderId="26" xfId="3" applyNumberFormat="1" applyFont="1" applyFill="1" applyBorder="1" applyAlignment="1" applyProtection="1">
      <alignment horizontal="center"/>
      <protection hidden="1"/>
    </xf>
    <xf numFmtId="191" fontId="5" fillId="0" borderId="12" xfId="4" applyNumberFormat="1" applyFont="1" applyFill="1" applyBorder="1" applyAlignment="1" applyProtection="1">
      <alignment horizontal="center"/>
      <protection hidden="1"/>
    </xf>
    <xf numFmtId="190" fontId="5" fillId="2" borderId="13" xfId="3" applyNumberFormat="1" applyFont="1" applyFill="1" applyBorder="1" applyAlignment="1" applyProtection="1">
      <alignment horizontal="center"/>
      <protection hidden="1"/>
    </xf>
    <xf numFmtId="0" fontId="5" fillId="0" borderId="0" xfId="3" applyFont="1" applyAlignment="1" applyProtection="1">
      <alignment horizontal="left"/>
      <protection hidden="1"/>
    </xf>
    <xf numFmtId="191" fontId="5" fillId="0" borderId="1" xfId="4" applyNumberFormat="1" applyFont="1" applyFill="1" applyBorder="1" applyAlignment="1" applyProtection="1">
      <alignment horizontal="center" vertical="center"/>
      <protection hidden="1"/>
    </xf>
    <xf numFmtId="191" fontId="5" fillId="0" borderId="12" xfId="4" applyNumberFormat="1" applyFont="1" applyFill="1" applyBorder="1" applyAlignment="1" applyProtection="1">
      <alignment horizontal="center" vertical="center"/>
      <protection hidden="1"/>
    </xf>
    <xf numFmtId="190" fontId="5" fillId="2" borderId="13" xfId="3" applyNumberFormat="1" applyFont="1" applyFill="1" applyBorder="1" applyAlignment="1" applyProtection="1">
      <alignment horizontal="center" vertical="center"/>
      <protection hidden="1"/>
    </xf>
    <xf numFmtId="191" fontId="5" fillId="0" borderId="14" xfId="4" applyNumberFormat="1" applyFont="1" applyFill="1" applyBorder="1" applyAlignment="1" applyProtection="1">
      <alignment horizontal="center"/>
      <protection hidden="1"/>
    </xf>
    <xf numFmtId="190" fontId="5" fillId="2" borderId="16" xfId="3" applyNumberFormat="1" applyFont="1" applyFill="1" applyBorder="1" applyAlignment="1" applyProtection="1">
      <alignment horizontal="center"/>
      <protection hidden="1"/>
    </xf>
    <xf numFmtId="191" fontId="6" fillId="0" borderId="1" xfId="4" applyNumberFormat="1" applyFont="1" applyFill="1" applyBorder="1" applyProtection="1">
      <protection hidden="1"/>
    </xf>
    <xf numFmtId="0" fontId="24" fillId="0" borderId="0" xfId="0" applyFont="1"/>
    <xf numFmtId="0" fontId="25" fillId="3" borderId="19" xfId="0" applyFont="1" applyFill="1" applyBorder="1" applyAlignment="1">
      <alignment horizontal="center"/>
    </xf>
    <xf numFmtId="0" fontId="25" fillId="3" borderId="20" xfId="0" applyFont="1" applyFill="1" applyBorder="1" applyAlignment="1">
      <alignment horizontal="center"/>
    </xf>
    <xf numFmtId="0" fontId="25" fillId="3" borderId="21" xfId="0" applyFont="1" applyFill="1" applyBorder="1" applyAlignment="1">
      <alignment horizontal="center"/>
    </xf>
    <xf numFmtId="0" fontId="25" fillId="3" borderId="22" xfId="0" applyFont="1" applyFill="1" applyBorder="1" applyAlignment="1">
      <alignment horizontal="center"/>
    </xf>
    <xf numFmtId="0" fontId="25" fillId="3" borderId="3" xfId="0" applyFont="1" applyFill="1" applyBorder="1" applyAlignment="1">
      <alignment horizontal="center"/>
    </xf>
    <xf numFmtId="0" fontId="25" fillId="3" borderId="23" xfId="0" applyFont="1" applyFill="1" applyBorder="1" applyAlignment="1">
      <alignment horizontal="center"/>
    </xf>
    <xf numFmtId="0" fontId="26" fillId="5" borderId="12" xfId="0" applyFont="1" applyFill="1" applyBorder="1"/>
    <xf numFmtId="0" fontId="26" fillId="5" borderId="1" xfId="0" applyFont="1" applyFill="1" applyBorder="1"/>
    <xf numFmtId="0" fontId="26" fillId="5" borderId="1" xfId="0" applyFont="1" applyFill="1" applyBorder="1" applyAlignment="1">
      <alignment horizontal="center"/>
    </xf>
    <xf numFmtId="0" fontId="26" fillId="5" borderId="13" xfId="0" applyFont="1" applyFill="1" applyBorder="1" applyAlignment="1">
      <alignment horizontal="center"/>
    </xf>
    <xf numFmtId="0" fontId="26" fillId="5" borderId="14" xfId="0" applyFont="1" applyFill="1" applyBorder="1"/>
    <xf numFmtId="0" fontId="26" fillId="5" borderId="15" xfId="0" applyFont="1" applyFill="1" applyBorder="1"/>
    <xf numFmtId="0" fontId="26" fillId="5" borderId="15" xfId="0" applyFont="1" applyFill="1" applyBorder="1" applyAlignment="1">
      <alignment horizontal="center"/>
    </xf>
    <xf numFmtId="0" fontId="26" fillId="5" borderId="16" xfId="0" applyFont="1" applyFill="1" applyBorder="1" applyAlignment="1">
      <alignment horizontal="center"/>
    </xf>
    <xf numFmtId="190" fontId="28" fillId="0" borderId="0" xfId="0" applyNumberFormat="1" applyFont="1" applyAlignment="1">
      <alignment horizontal="center"/>
    </xf>
    <xf numFmtId="0" fontId="27" fillId="0" borderId="0" xfId="0" applyFont="1"/>
    <xf numFmtId="187" fontId="30" fillId="2" borderId="0" xfId="1" applyFont="1" applyFill="1"/>
    <xf numFmtId="187" fontId="30" fillId="4" borderId="0" xfId="1" applyFont="1" applyFill="1"/>
    <xf numFmtId="0" fontId="27" fillId="0" borderId="0" xfId="0" applyFont="1" applyAlignment="1">
      <alignment horizontal="center"/>
    </xf>
    <xf numFmtId="0" fontId="5" fillId="2" borderId="0" xfId="3" applyFont="1" applyFill="1" applyAlignment="1" applyProtection="1">
      <alignment horizontal="center"/>
      <protection hidden="1"/>
    </xf>
    <xf numFmtId="0" fontId="24" fillId="15" borderId="7" xfId="0" applyFont="1" applyFill="1" applyBorder="1"/>
    <xf numFmtId="0" fontId="24" fillId="15" borderId="8" xfId="0" applyFont="1" applyFill="1" applyBorder="1"/>
    <xf numFmtId="0" fontId="24" fillId="15" borderId="0" xfId="0" applyFont="1" applyFill="1"/>
    <xf numFmtId="0" fontId="24" fillId="15" borderId="38" xfId="0" applyFont="1" applyFill="1" applyBorder="1"/>
    <xf numFmtId="0" fontId="24" fillId="15" borderId="42" xfId="0" applyFont="1" applyFill="1" applyBorder="1"/>
    <xf numFmtId="188" fontId="26" fillId="16" borderId="1" xfId="1" applyNumberFormat="1" applyFont="1" applyFill="1" applyBorder="1" applyAlignment="1">
      <alignment horizontal="center" vertical="center"/>
    </xf>
    <xf numFmtId="188" fontId="26" fillId="16" borderId="15" xfId="1" applyNumberFormat="1" applyFont="1" applyFill="1" applyBorder="1" applyAlignment="1">
      <alignment horizontal="center" vertical="center"/>
    </xf>
    <xf numFmtId="0" fontId="24" fillId="15" borderId="10" xfId="0" applyFont="1" applyFill="1" applyBorder="1"/>
    <xf numFmtId="0" fontId="24" fillId="15" borderId="9" xfId="0" applyFont="1" applyFill="1" applyBorder="1"/>
    <xf numFmtId="0" fontId="24" fillId="15" borderId="37" xfId="0" applyFont="1" applyFill="1" applyBorder="1"/>
    <xf numFmtId="188" fontId="33" fillId="0" borderId="0" xfId="1" applyNumberFormat="1" applyFont="1" applyFill="1" applyBorder="1" applyAlignment="1" applyProtection="1">
      <alignment horizontal="center" vertical="center"/>
    </xf>
    <xf numFmtId="188" fontId="34" fillId="0" borderId="0" xfId="1" applyNumberFormat="1" applyFont="1" applyFill="1" applyBorder="1" applyAlignment="1" applyProtection="1">
      <alignment horizontal="center" vertical="center"/>
    </xf>
    <xf numFmtId="187" fontId="32" fillId="0" borderId="1" xfId="1" applyFont="1" applyBorder="1" applyAlignment="1" applyProtection="1">
      <alignment horizontal="center"/>
    </xf>
    <xf numFmtId="0" fontId="32" fillId="14" borderId="47" xfId="0" applyFont="1" applyFill="1" applyBorder="1" applyAlignment="1" applyProtection="1">
      <alignment horizontal="center"/>
      <protection locked="0" hidden="1"/>
    </xf>
    <xf numFmtId="0" fontId="32" fillId="14" borderId="49" xfId="0" applyFont="1" applyFill="1" applyBorder="1" applyAlignment="1" applyProtection="1">
      <alignment horizontal="center"/>
      <protection locked="0" hidden="1"/>
    </xf>
    <xf numFmtId="188" fontId="33" fillId="14" borderId="1" xfId="1" applyNumberFormat="1" applyFont="1" applyFill="1" applyBorder="1" applyAlignment="1" applyProtection="1">
      <alignment horizontal="center" vertical="center"/>
      <protection locked="0" hidden="1"/>
    </xf>
    <xf numFmtId="0" fontId="32" fillId="14" borderId="3" xfId="0" applyFont="1" applyFill="1" applyBorder="1" applyAlignment="1" applyProtection="1">
      <alignment horizontal="center"/>
      <protection locked="0" hidden="1"/>
    </xf>
    <xf numFmtId="9" fontId="32" fillId="14" borderId="1" xfId="2" applyFont="1" applyFill="1" applyBorder="1" applyAlignment="1" applyProtection="1">
      <alignment horizontal="center"/>
      <protection locked="0" hidden="1"/>
    </xf>
    <xf numFmtId="187" fontId="32" fillId="14" borderId="49" xfId="1" applyFont="1" applyFill="1" applyBorder="1" applyAlignment="1" applyProtection="1">
      <alignment horizontal="center"/>
      <protection locked="0" hidden="1"/>
    </xf>
    <xf numFmtId="187" fontId="39" fillId="0" borderId="59" xfId="1" applyFont="1" applyBorder="1" applyAlignment="1">
      <alignment horizontal="center"/>
    </xf>
    <xf numFmtId="0" fontId="39" fillId="21" borderId="60" xfId="0" applyFont="1" applyFill="1" applyBorder="1" applyAlignment="1" applyProtection="1">
      <alignment horizontal="center"/>
      <protection locked="0"/>
    </xf>
    <xf numFmtId="189" fontId="40" fillId="21" borderId="30" xfId="1" applyNumberFormat="1" applyFont="1" applyFill="1" applyBorder="1" applyAlignment="1" applyProtection="1">
      <alignment horizontal="left"/>
      <protection locked="0"/>
    </xf>
    <xf numFmtId="0" fontId="40" fillId="21" borderId="30" xfId="0" applyFont="1" applyFill="1" applyBorder="1" applyAlignment="1" applyProtection="1">
      <alignment horizontal="center"/>
      <protection locked="0"/>
    </xf>
    <xf numFmtId="187" fontId="40" fillId="21" borderId="30" xfId="1" applyFont="1" applyFill="1" applyBorder="1" applyProtection="1">
      <protection locked="0"/>
    </xf>
    <xf numFmtId="187" fontId="40" fillId="21" borderId="30" xfId="1" applyFont="1" applyFill="1" applyBorder="1" applyAlignment="1" applyProtection="1">
      <alignment horizontal="center"/>
      <protection locked="0"/>
    </xf>
    <xf numFmtId="187" fontId="40" fillId="21" borderId="62" xfId="1" applyFont="1" applyFill="1" applyBorder="1" applyAlignment="1" applyProtection="1">
      <alignment horizontal="center"/>
      <protection locked="0"/>
    </xf>
    <xf numFmtId="187" fontId="40" fillId="21" borderId="62" xfId="1" applyFont="1" applyFill="1" applyBorder="1" applyProtection="1">
      <protection locked="0"/>
    </xf>
    <xf numFmtId="0" fontId="40" fillId="0" borderId="60" xfId="0" applyFont="1" applyBorder="1" applyAlignment="1" applyProtection="1">
      <alignment horizontal="center"/>
      <protection locked="0"/>
    </xf>
    <xf numFmtId="0" fontId="40" fillId="0" borderId="60" xfId="5" applyFont="1" applyBorder="1" applyAlignment="1" applyProtection="1">
      <alignment horizontal="center"/>
      <protection locked="0"/>
    </xf>
    <xf numFmtId="187" fontId="40" fillId="0" borderId="61" xfId="1" applyFont="1" applyBorder="1" applyProtection="1">
      <protection locked="0"/>
    </xf>
    <xf numFmtId="187" fontId="40" fillId="0" borderId="62" xfId="1" applyFont="1" applyBorder="1" applyProtection="1">
      <protection locked="0"/>
    </xf>
    <xf numFmtId="194" fontId="40" fillId="0" borderId="30" xfId="1" applyNumberFormat="1" applyFont="1" applyBorder="1" applyAlignment="1" applyProtection="1">
      <alignment horizontal="left"/>
      <protection locked="0"/>
    </xf>
    <xf numFmtId="0" fontId="40" fillId="0" borderId="30" xfId="0" applyFont="1" applyBorder="1" applyAlignment="1" applyProtection="1">
      <alignment horizontal="center"/>
      <protection locked="0"/>
    </xf>
    <xf numFmtId="187" fontId="40" fillId="0" borderId="30" xfId="1" applyFont="1" applyBorder="1" applyProtection="1">
      <protection locked="0"/>
    </xf>
    <xf numFmtId="187" fontId="40" fillId="0" borderId="30" xfId="1" applyFont="1" applyBorder="1" applyAlignment="1" applyProtection="1">
      <alignment horizontal="center"/>
      <protection locked="0"/>
    </xf>
    <xf numFmtId="187" fontId="40" fillId="0" borderId="62" xfId="1" applyFont="1" applyBorder="1" applyAlignment="1" applyProtection="1">
      <alignment horizontal="center"/>
      <protection locked="0"/>
    </xf>
    <xf numFmtId="187" fontId="40" fillId="0" borderId="30" xfId="1" applyFont="1" applyBorder="1" applyAlignment="1" applyProtection="1">
      <alignment horizontal="left"/>
      <protection locked="0"/>
    </xf>
    <xf numFmtId="0" fontId="39" fillId="0" borderId="60" xfId="0" applyFont="1" applyBorder="1" applyAlignment="1" applyProtection="1">
      <alignment horizontal="center"/>
      <protection locked="0"/>
    </xf>
    <xf numFmtId="0" fontId="40" fillId="0" borderId="61" xfId="5" applyFont="1" applyBorder="1" applyAlignment="1" applyProtection="1">
      <alignment horizontal="left"/>
      <protection locked="0"/>
    </xf>
    <xf numFmtId="0" fontId="39" fillId="0" borderId="62" xfId="5" applyFont="1" applyBorder="1" applyAlignment="1" applyProtection="1">
      <alignment horizontal="left"/>
      <protection locked="0"/>
    </xf>
    <xf numFmtId="0" fontId="42" fillId="0" borderId="60" xfId="5" applyFont="1" applyBorder="1" applyAlignment="1" applyProtection="1">
      <alignment horizontal="center"/>
      <protection locked="0"/>
    </xf>
    <xf numFmtId="0" fontId="42" fillId="0" borderId="61" xfId="5" applyFont="1" applyBorder="1" applyAlignment="1" applyProtection="1">
      <alignment horizontal="center"/>
      <protection locked="0"/>
    </xf>
    <xf numFmtId="0" fontId="42" fillId="0" borderId="62" xfId="5" applyFont="1" applyBorder="1" applyAlignment="1" applyProtection="1">
      <alignment horizontal="center"/>
      <protection locked="0"/>
    </xf>
    <xf numFmtId="187" fontId="42" fillId="20" borderId="30" xfId="1" applyFont="1" applyFill="1" applyBorder="1" applyProtection="1">
      <protection locked="0"/>
    </xf>
    <xf numFmtId="0" fontId="39" fillId="22" borderId="60" xfId="0" applyFont="1" applyFill="1" applyBorder="1" applyAlignment="1" applyProtection="1">
      <alignment horizontal="center"/>
      <protection locked="0"/>
    </xf>
    <xf numFmtId="189" fontId="40" fillId="22" borderId="30" xfId="1" applyNumberFormat="1" applyFont="1" applyFill="1" applyBorder="1" applyAlignment="1" applyProtection="1">
      <alignment horizontal="left"/>
      <protection locked="0"/>
    </xf>
    <xf numFmtId="0" fontId="40" fillId="22" borderId="30" xfId="0" applyFont="1" applyFill="1" applyBorder="1" applyAlignment="1" applyProtection="1">
      <alignment horizontal="center"/>
      <protection locked="0"/>
    </xf>
    <xf numFmtId="187" fontId="40" fillId="22" borderId="30" xfId="1" applyFont="1" applyFill="1" applyBorder="1" applyProtection="1">
      <protection locked="0"/>
    </xf>
    <xf numFmtId="187" fontId="40" fillId="22" borderId="30" xfId="1" applyFont="1" applyFill="1" applyBorder="1" applyAlignment="1" applyProtection="1">
      <alignment horizontal="center"/>
      <protection locked="0"/>
    </xf>
    <xf numFmtId="187" fontId="40" fillId="22" borderId="62" xfId="1" applyFont="1" applyFill="1" applyBorder="1" applyAlignment="1" applyProtection="1">
      <alignment horizontal="center"/>
      <protection locked="0"/>
    </xf>
    <xf numFmtId="187" fontId="40" fillId="22" borderId="62" xfId="1" applyFont="1" applyFill="1" applyBorder="1" applyProtection="1">
      <protection locked="0"/>
    </xf>
    <xf numFmtId="189" fontId="40" fillId="0" borderId="30" xfId="1" applyNumberFormat="1" applyFont="1" applyBorder="1" applyAlignment="1" applyProtection="1">
      <alignment horizontal="left"/>
      <protection locked="0"/>
    </xf>
    <xf numFmtId="0" fontId="39" fillId="0" borderId="61" xfId="5" applyFont="1" applyBorder="1" applyAlignment="1" applyProtection="1">
      <alignment horizontal="left"/>
      <protection locked="0"/>
    </xf>
    <xf numFmtId="0" fontId="39" fillId="23" borderId="60" xfId="0" applyFont="1" applyFill="1" applyBorder="1" applyAlignment="1" applyProtection="1">
      <alignment horizontal="center"/>
      <protection locked="0"/>
    </xf>
    <xf numFmtId="189" fontId="40" fillId="23" borderId="30" xfId="1" applyNumberFormat="1" applyFont="1" applyFill="1" applyBorder="1" applyAlignment="1" applyProtection="1">
      <alignment horizontal="left"/>
      <protection locked="0"/>
    </xf>
    <xf numFmtId="0" fontId="40" fillId="23" borderId="30" xfId="0" applyFont="1" applyFill="1" applyBorder="1" applyAlignment="1" applyProtection="1">
      <alignment horizontal="center"/>
      <protection locked="0"/>
    </xf>
    <xf numFmtId="187" fontId="40" fillId="23" borderId="30" xfId="1" applyFont="1" applyFill="1" applyBorder="1" applyProtection="1">
      <protection locked="0"/>
    </xf>
    <xf numFmtId="187" fontId="40" fillId="23" borderId="30" xfId="1" applyFont="1" applyFill="1" applyBorder="1" applyAlignment="1" applyProtection="1">
      <alignment horizontal="center"/>
      <protection locked="0"/>
    </xf>
    <xf numFmtId="187" fontId="40" fillId="23" borderId="62" xfId="1" applyFont="1" applyFill="1" applyBorder="1" applyAlignment="1" applyProtection="1">
      <alignment horizontal="center"/>
      <protection locked="0"/>
    </xf>
    <xf numFmtId="187" fontId="40" fillId="23" borderId="62" xfId="1" applyFont="1" applyFill="1" applyBorder="1" applyProtection="1">
      <protection locked="0"/>
    </xf>
    <xf numFmtId="0" fontId="39" fillId="0" borderId="60" xfId="5" applyFont="1" applyBorder="1" applyAlignment="1" applyProtection="1">
      <alignment horizontal="left"/>
      <protection locked="0"/>
    </xf>
    <xf numFmtId="0" fontId="39" fillId="0" borderId="60" xfId="5" applyFont="1" applyBorder="1" applyProtection="1">
      <protection locked="0"/>
    </xf>
    <xf numFmtId="0" fontId="40" fillId="0" borderId="61" xfId="5" applyFont="1" applyBorder="1" applyProtection="1">
      <protection locked="0"/>
    </xf>
    <xf numFmtId="0" fontId="39" fillId="0" borderId="61" xfId="5" applyFont="1" applyBorder="1" applyProtection="1">
      <protection locked="0"/>
    </xf>
    <xf numFmtId="0" fontId="39" fillId="0" borderId="62" xfId="5" applyFont="1" applyBorder="1" applyProtection="1">
      <protection locked="0"/>
    </xf>
    <xf numFmtId="43" fontId="40" fillId="0" borderId="30" xfId="1" applyNumberFormat="1" applyFont="1" applyBorder="1" applyAlignment="1" applyProtection="1">
      <alignment horizontal="left"/>
      <protection locked="0"/>
    </xf>
    <xf numFmtId="187" fontId="42" fillId="0" borderId="30" xfId="1" applyFont="1" applyBorder="1" applyProtection="1">
      <protection locked="0"/>
    </xf>
    <xf numFmtId="0" fontId="39" fillId="24" borderId="60" xfId="0" applyFont="1" applyFill="1" applyBorder="1" applyAlignment="1" applyProtection="1">
      <alignment horizontal="center"/>
      <protection locked="0"/>
    </xf>
    <xf numFmtId="195" fontId="39" fillId="24" borderId="60" xfId="0" applyNumberFormat="1" applyFont="1" applyFill="1" applyBorder="1" applyAlignment="1" applyProtection="1">
      <alignment horizontal="left"/>
      <protection locked="0"/>
    </xf>
    <xf numFmtId="195" fontId="39" fillId="24" borderId="61" xfId="0" applyNumberFormat="1" applyFont="1" applyFill="1" applyBorder="1" applyAlignment="1" applyProtection="1">
      <alignment horizontal="left"/>
      <protection locked="0"/>
    </xf>
    <xf numFmtId="195" fontId="39" fillId="24" borderId="62" xfId="0" applyNumberFormat="1" applyFont="1" applyFill="1" applyBorder="1" applyAlignment="1" applyProtection="1">
      <alignment horizontal="left"/>
      <protection locked="0"/>
    </xf>
    <xf numFmtId="189" fontId="40" fillId="24" borderId="30" xfId="1" applyNumberFormat="1" applyFont="1" applyFill="1" applyBorder="1" applyAlignment="1" applyProtection="1">
      <alignment horizontal="left"/>
      <protection locked="0"/>
    </xf>
    <xf numFmtId="0" fontId="40" fillId="24" borderId="30" xfId="0" applyFont="1" applyFill="1" applyBorder="1" applyAlignment="1" applyProtection="1">
      <alignment horizontal="center"/>
      <protection locked="0"/>
    </xf>
    <xf numFmtId="187" fontId="40" fillId="24" borderId="30" xfId="1" applyFont="1" applyFill="1" applyBorder="1" applyProtection="1">
      <protection locked="0"/>
    </xf>
    <xf numFmtId="187" fontId="40" fillId="24" borderId="30" xfId="1" applyFont="1" applyFill="1" applyBorder="1" applyAlignment="1" applyProtection="1">
      <alignment horizontal="center"/>
      <protection locked="0"/>
    </xf>
    <xf numFmtId="187" fontId="40" fillId="24" borderId="62" xfId="1" applyFont="1" applyFill="1" applyBorder="1" applyAlignment="1" applyProtection="1">
      <alignment horizontal="center"/>
      <protection locked="0"/>
    </xf>
    <xf numFmtId="187" fontId="40" fillId="24" borderId="62" xfId="1" applyFont="1" applyFill="1" applyBorder="1" applyProtection="1">
      <protection locked="0"/>
    </xf>
    <xf numFmtId="0" fontId="39" fillId="25" borderId="60" xfId="0" applyFont="1" applyFill="1" applyBorder="1" applyAlignment="1" applyProtection="1">
      <alignment horizontal="center"/>
      <protection locked="0"/>
    </xf>
    <xf numFmtId="189" fontId="40" fillId="25" borderId="30" xfId="1" applyNumberFormat="1" applyFont="1" applyFill="1" applyBorder="1" applyAlignment="1" applyProtection="1">
      <alignment horizontal="left"/>
      <protection locked="0"/>
    </xf>
    <xf numFmtId="0" fontId="40" fillId="25" borderId="30" xfId="0" applyFont="1" applyFill="1" applyBorder="1" applyAlignment="1" applyProtection="1">
      <alignment horizontal="center"/>
      <protection locked="0"/>
    </xf>
    <xf numFmtId="187" fontId="40" fillId="25" borderId="30" xfId="1" applyFont="1" applyFill="1" applyBorder="1" applyProtection="1">
      <protection locked="0"/>
    </xf>
    <xf numFmtId="187" fontId="40" fillId="25" borderId="30" xfId="1" applyFont="1" applyFill="1" applyBorder="1" applyAlignment="1" applyProtection="1">
      <alignment horizontal="center"/>
      <protection locked="0"/>
    </xf>
    <xf numFmtId="187" fontId="40" fillId="25" borderId="62" xfId="1" applyFont="1" applyFill="1" applyBorder="1" applyAlignment="1" applyProtection="1">
      <alignment horizontal="center"/>
      <protection locked="0"/>
    </xf>
    <xf numFmtId="187" fontId="40" fillId="25" borderId="62" xfId="1" applyFont="1" applyFill="1" applyBorder="1" applyProtection="1">
      <protection locked="0"/>
    </xf>
    <xf numFmtId="43" fontId="40" fillId="0" borderId="30" xfId="1" applyNumberFormat="1" applyFont="1" applyBorder="1" applyProtection="1">
      <protection locked="0"/>
    </xf>
    <xf numFmtId="0" fontId="39" fillId="26" borderId="60" xfId="0" applyFont="1" applyFill="1" applyBorder="1" applyAlignment="1" applyProtection="1">
      <alignment horizontal="center"/>
      <protection locked="0"/>
    </xf>
    <xf numFmtId="189" fontId="40" fillId="26" borderId="30" xfId="1" applyNumberFormat="1" applyFont="1" applyFill="1" applyBorder="1" applyAlignment="1" applyProtection="1">
      <alignment horizontal="left"/>
      <protection locked="0"/>
    </xf>
    <xf numFmtId="0" fontId="40" fillId="26" borderId="30" xfId="0" applyFont="1" applyFill="1" applyBorder="1" applyAlignment="1" applyProtection="1">
      <alignment horizontal="center"/>
      <protection locked="0"/>
    </xf>
    <xf numFmtId="187" fontId="40" fillId="26" borderId="30" xfId="1" applyFont="1" applyFill="1" applyBorder="1" applyProtection="1">
      <protection locked="0"/>
    </xf>
    <xf numFmtId="187" fontId="40" fillId="26" borderId="30" xfId="1" applyFont="1" applyFill="1" applyBorder="1" applyAlignment="1" applyProtection="1">
      <alignment horizontal="center"/>
      <protection locked="0"/>
    </xf>
    <xf numFmtId="187" fontId="40" fillId="26" borderId="62" xfId="1" applyFont="1" applyFill="1" applyBorder="1" applyAlignment="1" applyProtection="1">
      <alignment horizontal="center"/>
      <protection locked="0"/>
    </xf>
    <xf numFmtId="187" fontId="40" fillId="26" borderId="62" xfId="1" applyFont="1" applyFill="1" applyBorder="1" applyProtection="1">
      <protection locked="0"/>
    </xf>
    <xf numFmtId="2" fontId="40" fillId="0" borderId="60" xfId="5" applyNumberFormat="1" applyFont="1" applyBorder="1" applyAlignment="1" applyProtection="1">
      <alignment horizontal="center"/>
      <protection locked="0"/>
    </xf>
    <xf numFmtId="187" fontId="40" fillId="0" borderId="61" xfId="1" applyFont="1" applyBorder="1" applyAlignment="1" applyProtection="1">
      <protection locked="0"/>
    </xf>
    <xf numFmtId="187" fontId="40" fillId="0" borderId="62" xfId="1" applyFont="1" applyBorder="1" applyAlignment="1" applyProtection="1">
      <protection locked="0"/>
    </xf>
    <xf numFmtId="187" fontId="40" fillId="0" borderId="30" xfId="1" applyFont="1" applyFill="1" applyBorder="1" applyProtection="1">
      <protection locked="0"/>
    </xf>
    <xf numFmtId="187" fontId="40" fillId="0" borderId="30" xfId="1" applyFont="1" applyFill="1" applyBorder="1" applyAlignment="1" applyProtection="1">
      <alignment horizontal="center"/>
      <protection locked="0"/>
    </xf>
    <xf numFmtId="187" fontId="40" fillId="0" borderId="62" xfId="1" applyFont="1" applyFill="1" applyBorder="1" applyAlignment="1" applyProtection="1">
      <alignment horizontal="center"/>
      <protection locked="0"/>
    </xf>
    <xf numFmtId="0" fontId="42" fillId="0" borderId="60" xfId="0" applyFont="1" applyBorder="1" applyAlignment="1" applyProtection="1">
      <alignment horizontal="center"/>
      <protection locked="0"/>
    </xf>
    <xf numFmtId="0" fontId="44" fillId="0" borderId="60" xfId="0" applyFont="1" applyBorder="1" applyAlignment="1" applyProtection="1">
      <alignment horizontal="center"/>
      <protection locked="0"/>
    </xf>
    <xf numFmtId="189" fontId="44" fillId="0" borderId="30" xfId="1" applyNumberFormat="1" applyFont="1" applyFill="1" applyBorder="1" applyAlignment="1" applyProtection="1">
      <alignment horizontal="left"/>
      <protection locked="0"/>
    </xf>
    <xf numFmtId="1" fontId="44" fillId="0" borderId="30" xfId="5" applyNumberFormat="1" applyFont="1" applyBorder="1" applyAlignment="1" applyProtection="1">
      <alignment horizontal="center"/>
      <protection locked="0"/>
    </xf>
    <xf numFmtId="187" fontId="44" fillId="0" borderId="30" xfId="1" applyFont="1" applyFill="1" applyBorder="1" applyProtection="1">
      <protection locked="0"/>
    </xf>
    <xf numFmtId="187" fontId="44" fillId="0" borderId="30" xfId="1" applyFont="1" applyFill="1" applyBorder="1" applyAlignment="1" applyProtection="1">
      <alignment horizontal="center"/>
      <protection locked="0"/>
    </xf>
    <xf numFmtId="187" fontId="44" fillId="0" borderId="62" xfId="1" applyFont="1" applyFill="1" applyBorder="1" applyAlignment="1" applyProtection="1">
      <alignment horizontal="center"/>
      <protection locked="0"/>
    </xf>
    <xf numFmtId="187" fontId="44" fillId="0" borderId="62" xfId="1" applyFont="1" applyFill="1" applyBorder="1" applyProtection="1">
      <protection locked="0"/>
    </xf>
    <xf numFmtId="1" fontId="40" fillId="0" borderId="30" xfId="5" applyNumberFormat="1" applyFont="1" applyBorder="1" applyAlignment="1" applyProtection="1">
      <alignment horizontal="center"/>
      <protection locked="0"/>
    </xf>
    <xf numFmtId="0" fontId="39" fillId="27" borderId="60" xfId="0" applyFont="1" applyFill="1" applyBorder="1" applyAlignment="1" applyProtection="1">
      <alignment horizontal="center"/>
      <protection locked="0"/>
    </xf>
    <xf numFmtId="189" fontId="40" fillId="27" borderId="30" xfId="1" applyNumberFormat="1" applyFont="1" applyFill="1" applyBorder="1" applyAlignment="1" applyProtection="1">
      <alignment horizontal="left"/>
      <protection locked="0"/>
    </xf>
    <xf numFmtId="1" fontId="40" fillId="27" borderId="30" xfId="5" applyNumberFormat="1" applyFont="1" applyFill="1" applyBorder="1" applyAlignment="1" applyProtection="1">
      <alignment horizontal="center"/>
      <protection locked="0"/>
    </xf>
    <xf numFmtId="187" fontId="40" fillId="27" borderId="30" xfId="1" applyFont="1" applyFill="1" applyBorder="1" applyProtection="1">
      <protection locked="0"/>
    </xf>
    <xf numFmtId="187" fontId="40" fillId="27" borderId="30" xfId="1" applyFont="1" applyFill="1" applyBorder="1" applyAlignment="1" applyProtection="1">
      <alignment horizontal="center"/>
      <protection locked="0"/>
    </xf>
    <xf numFmtId="187" fontId="40" fillId="27" borderId="62" xfId="1" applyFont="1" applyFill="1" applyBorder="1" applyAlignment="1" applyProtection="1">
      <alignment horizontal="center"/>
      <protection locked="0"/>
    </xf>
    <xf numFmtId="187" fontId="40" fillId="27" borderId="62" xfId="1" applyFont="1" applyFill="1" applyBorder="1" applyProtection="1">
      <protection locked="0"/>
    </xf>
    <xf numFmtId="0" fontId="39" fillId="0" borderId="30" xfId="0" applyFont="1" applyBorder="1" applyAlignment="1" applyProtection="1">
      <alignment horizontal="center"/>
      <protection locked="0"/>
    </xf>
    <xf numFmtId="195" fontId="40" fillId="0" borderId="60" xfId="0" applyNumberFormat="1" applyFont="1" applyBorder="1" applyAlignment="1" applyProtection="1">
      <alignment horizontal="center"/>
      <protection locked="0"/>
    </xf>
    <xf numFmtId="0" fontId="40" fillId="0" borderId="61" xfId="0" applyFont="1" applyBorder="1" applyAlignment="1" applyProtection="1">
      <alignment horizontal="right"/>
      <protection locked="0"/>
    </xf>
    <xf numFmtId="0" fontId="40" fillId="0" borderId="62" xfId="5" applyFont="1" applyBorder="1" applyAlignment="1" applyProtection="1">
      <alignment horizontal="left"/>
      <protection locked="0"/>
    </xf>
    <xf numFmtId="0" fontId="39" fillId="28" borderId="60" xfId="0" applyFont="1" applyFill="1" applyBorder="1" applyAlignment="1" applyProtection="1">
      <alignment horizontal="center"/>
      <protection locked="0"/>
    </xf>
    <xf numFmtId="189" fontId="40" fillId="28" borderId="30" xfId="1" applyNumberFormat="1" applyFont="1" applyFill="1" applyBorder="1" applyAlignment="1" applyProtection="1">
      <alignment horizontal="left"/>
      <protection locked="0"/>
    </xf>
    <xf numFmtId="0" fontId="40" fillId="28" borderId="30" xfId="0" applyFont="1" applyFill="1" applyBorder="1" applyAlignment="1" applyProtection="1">
      <alignment horizontal="center"/>
      <protection locked="0"/>
    </xf>
    <xf numFmtId="187" fontId="40" fillId="28" borderId="30" xfId="1" applyFont="1" applyFill="1" applyBorder="1" applyProtection="1">
      <protection locked="0"/>
    </xf>
    <xf numFmtId="187" fontId="40" fillId="28" borderId="30" xfId="1" applyFont="1" applyFill="1" applyBorder="1" applyAlignment="1" applyProtection="1">
      <alignment horizontal="center"/>
      <protection locked="0"/>
    </xf>
    <xf numFmtId="187" fontId="40" fillId="28" borderId="62" xfId="1" applyFont="1" applyFill="1" applyBorder="1" applyAlignment="1" applyProtection="1">
      <alignment horizontal="center"/>
      <protection locked="0"/>
    </xf>
    <xf numFmtId="187" fontId="40" fillId="28" borderId="62" xfId="1" applyFont="1" applyFill="1" applyBorder="1" applyProtection="1">
      <protection locked="0"/>
    </xf>
    <xf numFmtId="195" fontId="39" fillId="0" borderId="60" xfId="0" applyNumberFormat="1" applyFont="1" applyBorder="1" applyAlignment="1" applyProtection="1">
      <alignment horizontal="center"/>
      <protection locked="0"/>
    </xf>
    <xf numFmtId="0" fontId="39" fillId="0" borderId="61" xfId="0" applyFont="1" applyBorder="1" applyAlignment="1" applyProtection="1">
      <alignment horizontal="right"/>
      <protection locked="0"/>
    </xf>
    <xf numFmtId="0" fontId="39" fillId="0" borderId="61" xfId="0" applyFont="1" applyBorder="1" applyAlignment="1" applyProtection="1">
      <alignment horizontal="center"/>
      <protection locked="0"/>
    </xf>
    <xf numFmtId="0" fontId="39" fillId="0" borderId="62" xfId="0" applyFont="1" applyBorder="1" applyAlignment="1" applyProtection="1">
      <alignment horizontal="left"/>
      <protection locked="0"/>
    </xf>
    <xf numFmtId="0" fontId="40" fillId="29" borderId="60" xfId="0" applyFont="1" applyFill="1" applyBorder="1" applyAlignment="1" applyProtection="1">
      <alignment horizontal="center"/>
      <protection locked="0"/>
    </xf>
    <xf numFmtId="195" fontId="40" fillId="29" borderId="60" xfId="0" applyNumberFormat="1" applyFont="1" applyFill="1" applyBorder="1" applyAlignment="1" applyProtection="1">
      <alignment horizontal="center"/>
      <protection locked="0"/>
    </xf>
    <xf numFmtId="195" fontId="40" fillId="29" borderId="61" xfId="0" applyNumberFormat="1" applyFont="1" applyFill="1" applyBorder="1" applyProtection="1">
      <protection locked="0"/>
    </xf>
    <xf numFmtId="195" fontId="40" fillId="29" borderId="62" xfId="0" applyNumberFormat="1" applyFont="1" applyFill="1" applyBorder="1" applyProtection="1">
      <protection locked="0"/>
    </xf>
    <xf numFmtId="189" fontId="40" fillId="29" borderId="30" xfId="1" applyNumberFormat="1" applyFont="1" applyFill="1" applyBorder="1" applyAlignment="1" applyProtection="1">
      <alignment horizontal="left"/>
      <protection locked="0"/>
    </xf>
    <xf numFmtId="0" fontId="40" fillId="29" borderId="30" xfId="0" applyFont="1" applyFill="1" applyBorder="1" applyAlignment="1" applyProtection="1">
      <alignment horizontal="center"/>
      <protection locked="0"/>
    </xf>
    <xf numFmtId="187" fontId="40" fillId="29" borderId="30" xfId="1" applyFont="1" applyFill="1" applyBorder="1" applyProtection="1">
      <protection locked="0"/>
    </xf>
    <xf numFmtId="187" fontId="40" fillId="29" borderId="30" xfId="1" applyFont="1" applyFill="1" applyBorder="1" applyAlignment="1" applyProtection="1">
      <alignment horizontal="center"/>
      <protection locked="0"/>
    </xf>
    <xf numFmtId="187" fontId="40" fillId="29" borderId="62" xfId="1" applyFont="1" applyFill="1" applyBorder="1" applyAlignment="1" applyProtection="1">
      <alignment horizontal="center"/>
      <protection locked="0"/>
    </xf>
    <xf numFmtId="187" fontId="40" fillId="29" borderId="62" xfId="1" applyFont="1" applyFill="1" applyBorder="1" applyProtection="1">
      <protection locked="0"/>
    </xf>
    <xf numFmtId="189" fontId="46" fillId="0" borderId="30" xfId="1" applyNumberFormat="1" applyFont="1" applyBorder="1" applyAlignment="1" applyProtection="1">
      <alignment horizontal="left"/>
      <protection locked="0"/>
    </xf>
    <xf numFmtId="0" fontId="46" fillId="0" borderId="30" xfId="0" applyFont="1" applyBorder="1" applyAlignment="1" applyProtection="1">
      <alignment horizontal="center"/>
      <protection locked="0"/>
    </xf>
    <xf numFmtId="187" fontId="46" fillId="0" borderId="30" xfId="1" applyFont="1" applyBorder="1" applyProtection="1">
      <protection locked="0"/>
    </xf>
    <xf numFmtId="187" fontId="46" fillId="0" borderId="30" xfId="1" applyFont="1" applyBorder="1" applyAlignment="1" applyProtection="1">
      <alignment horizontal="center"/>
      <protection locked="0"/>
    </xf>
    <xf numFmtId="187" fontId="46" fillId="0" borderId="62" xfId="1" applyFont="1" applyBorder="1" applyAlignment="1" applyProtection="1">
      <alignment horizontal="center"/>
      <protection locked="0"/>
    </xf>
    <xf numFmtId="187" fontId="47" fillId="0" borderId="62" xfId="1" applyFont="1" applyBorder="1" applyAlignment="1" applyProtection="1">
      <alignment horizontal="center"/>
      <protection locked="0"/>
    </xf>
    <xf numFmtId="195" fontId="46" fillId="0" borderId="60" xfId="0" applyNumberFormat="1" applyFont="1" applyBorder="1" applyAlignment="1" applyProtection="1">
      <alignment horizontal="center"/>
      <protection locked="0"/>
    </xf>
    <xf numFmtId="0" fontId="46" fillId="0" borderId="61" xfId="0" applyFont="1" applyBorder="1" applyAlignment="1" applyProtection="1">
      <alignment horizontal="right"/>
      <protection locked="0"/>
    </xf>
    <xf numFmtId="0" fontId="46" fillId="0" borderId="61" xfId="0" applyFont="1" applyBorder="1" applyAlignment="1" applyProtection="1">
      <alignment horizontal="left"/>
      <protection locked="0"/>
    </xf>
    <xf numFmtId="0" fontId="46" fillId="0" borderId="62" xfId="0" applyFont="1" applyBorder="1" applyAlignment="1" applyProtection="1">
      <alignment horizontal="left"/>
      <protection locked="0"/>
    </xf>
    <xf numFmtId="0" fontId="39" fillId="14" borderId="60" xfId="0" applyFont="1" applyFill="1" applyBorder="1" applyAlignment="1" applyProtection="1">
      <alignment horizontal="center"/>
      <protection locked="0"/>
    </xf>
    <xf numFmtId="189" fontId="46" fillId="14" borderId="30" xfId="1" applyNumberFormat="1" applyFont="1" applyFill="1" applyBorder="1" applyAlignment="1" applyProtection="1">
      <alignment horizontal="left"/>
      <protection locked="0"/>
    </xf>
    <xf numFmtId="0" fontId="46" fillId="14" borderId="30" xfId="0" applyFont="1" applyFill="1" applyBorder="1" applyAlignment="1" applyProtection="1">
      <alignment horizontal="center"/>
      <protection locked="0"/>
    </xf>
    <xf numFmtId="187" fontId="46" fillId="14" borderId="30" xfId="1" applyFont="1" applyFill="1" applyBorder="1" applyProtection="1">
      <protection locked="0"/>
    </xf>
    <xf numFmtId="187" fontId="46" fillId="14" borderId="30" xfId="1" applyFont="1" applyFill="1" applyBorder="1" applyAlignment="1" applyProtection="1">
      <alignment horizontal="center"/>
      <protection locked="0"/>
    </xf>
    <xf numFmtId="187" fontId="46" fillId="14" borderId="62" xfId="1" applyFont="1" applyFill="1" applyBorder="1" applyAlignment="1" applyProtection="1">
      <alignment horizontal="center"/>
      <protection locked="0"/>
    </xf>
    <xf numFmtId="187" fontId="46" fillId="14" borderId="62" xfId="1" applyFont="1" applyFill="1" applyBorder="1" applyProtection="1">
      <protection locked="0"/>
    </xf>
    <xf numFmtId="187" fontId="46" fillId="0" borderId="62" xfId="1" applyFont="1" applyBorder="1" applyProtection="1">
      <protection locked="0"/>
    </xf>
    <xf numFmtId="0" fontId="39" fillId="30" borderId="60" xfId="0" applyFont="1" applyFill="1" applyBorder="1" applyAlignment="1" applyProtection="1">
      <alignment horizontal="center"/>
      <protection locked="0"/>
    </xf>
    <xf numFmtId="189" fontId="40" fillId="30" borderId="30" xfId="1" applyNumberFormat="1" applyFont="1" applyFill="1" applyBorder="1" applyAlignment="1" applyProtection="1">
      <alignment horizontal="left"/>
      <protection locked="0"/>
    </xf>
    <xf numFmtId="0" fontId="40" fillId="30" borderId="30" xfId="0" applyFont="1" applyFill="1" applyBorder="1" applyAlignment="1" applyProtection="1">
      <alignment horizontal="center"/>
      <protection locked="0"/>
    </xf>
    <xf numFmtId="187" fontId="40" fillId="30" borderId="30" xfId="1" applyFont="1" applyFill="1" applyBorder="1" applyProtection="1">
      <protection locked="0"/>
    </xf>
    <xf numFmtId="187" fontId="40" fillId="30" borderId="30" xfId="1" applyFont="1" applyFill="1" applyBorder="1" applyAlignment="1" applyProtection="1">
      <alignment horizontal="center"/>
      <protection locked="0"/>
    </xf>
    <xf numFmtId="187" fontId="40" fillId="30" borderId="62" xfId="1" applyFont="1" applyFill="1" applyBorder="1" applyAlignment="1" applyProtection="1">
      <alignment horizontal="center"/>
      <protection locked="0"/>
    </xf>
    <xf numFmtId="187" fontId="40" fillId="30" borderId="62" xfId="1" applyFont="1" applyFill="1" applyBorder="1" applyProtection="1">
      <protection locked="0"/>
    </xf>
    <xf numFmtId="188" fontId="33" fillId="14" borderId="91" xfId="1" applyNumberFormat="1" applyFont="1" applyFill="1" applyBorder="1" applyAlignment="1" applyProtection="1">
      <alignment horizontal="center" vertical="center"/>
      <protection locked="0" hidden="1"/>
    </xf>
    <xf numFmtId="0" fontId="32" fillId="14" borderId="0" xfId="0" applyFont="1" applyFill="1" applyAlignment="1" applyProtection="1">
      <alignment horizontal="center"/>
      <protection locked="0" hidden="1"/>
    </xf>
    <xf numFmtId="9" fontId="32" fillId="20" borderId="89" xfId="2" applyFont="1" applyFill="1" applyBorder="1" applyAlignment="1" applyProtection="1">
      <alignment horizontal="center"/>
    </xf>
    <xf numFmtId="0" fontId="25" fillId="15" borderId="6" xfId="0" applyFont="1" applyFill="1" applyBorder="1" applyAlignment="1">
      <alignment horizontal="center"/>
    </xf>
    <xf numFmtId="0" fontId="25" fillId="15" borderId="7" xfId="0" applyFont="1" applyFill="1" applyBorder="1" applyAlignment="1">
      <alignment horizontal="center"/>
    </xf>
    <xf numFmtId="0" fontId="25" fillId="15" borderId="9" xfId="0" applyFont="1" applyFill="1" applyBorder="1" applyAlignment="1">
      <alignment horizontal="center"/>
    </xf>
    <xf numFmtId="0" fontId="25" fillId="15" borderId="0" xfId="0" applyFont="1" applyFill="1" applyAlignment="1">
      <alignment horizontal="center"/>
    </xf>
    <xf numFmtId="0" fontId="32" fillId="14" borderId="44" xfId="0" applyFont="1" applyFill="1" applyBorder="1" applyAlignment="1" applyProtection="1">
      <alignment horizontal="center"/>
      <protection locked="0" hidden="1"/>
    </xf>
    <xf numFmtId="0" fontId="32" fillId="14" borderId="43" xfId="0" applyFont="1" applyFill="1" applyBorder="1" applyAlignment="1" applyProtection="1">
      <alignment horizontal="center"/>
      <protection locked="0" hidden="1"/>
    </xf>
    <xf numFmtId="187" fontId="40" fillId="0" borderId="61" xfId="1" applyFont="1" applyBorder="1" applyProtection="1">
      <protection locked="0"/>
    </xf>
    <xf numFmtId="187" fontId="40" fillId="0" borderId="62" xfId="1" applyFont="1" applyBorder="1" applyProtection="1">
      <protection locked="0"/>
    </xf>
    <xf numFmtId="0" fontId="42" fillId="0" borderId="60" xfId="5" applyFont="1" applyBorder="1" applyAlignment="1" applyProtection="1">
      <alignment horizontal="center"/>
      <protection locked="0"/>
    </xf>
    <xf numFmtId="0" fontId="42" fillId="0" borderId="61" xfId="5" applyFont="1" applyBorder="1" applyAlignment="1" applyProtection="1">
      <alignment horizontal="center"/>
      <protection locked="0"/>
    </xf>
    <xf numFmtId="0" fontId="42" fillId="0" borderId="62" xfId="5" applyFont="1" applyBorder="1" applyAlignment="1" applyProtection="1">
      <alignment horizontal="center"/>
      <protection locked="0"/>
    </xf>
    <xf numFmtId="195" fontId="45" fillId="14" borderId="60" xfId="0" quotePrefix="1" applyNumberFormat="1" applyFont="1" applyFill="1" applyBorder="1" applyAlignment="1" applyProtection="1">
      <alignment horizontal="left"/>
      <protection locked="0"/>
    </xf>
    <xf numFmtId="195" fontId="45" fillId="14" borderId="61" xfId="0" quotePrefix="1" applyNumberFormat="1" applyFont="1" applyFill="1" applyBorder="1" applyAlignment="1" applyProtection="1">
      <alignment horizontal="left"/>
      <protection locked="0"/>
    </xf>
    <xf numFmtId="195" fontId="45" fillId="14" borderId="62" xfId="0" quotePrefix="1" applyNumberFormat="1" applyFont="1" applyFill="1" applyBorder="1" applyAlignment="1" applyProtection="1">
      <alignment horizontal="left"/>
      <protection locked="0"/>
    </xf>
    <xf numFmtId="195" fontId="42" fillId="0" borderId="60" xfId="0" applyNumberFormat="1" applyFont="1" applyBorder="1" applyAlignment="1" applyProtection="1">
      <alignment horizontal="center"/>
      <protection locked="0"/>
    </xf>
    <xf numFmtId="195" fontId="42" fillId="0" borderId="61" xfId="0" applyNumberFormat="1" applyFont="1" applyBorder="1" applyAlignment="1" applyProtection="1">
      <alignment horizontal="center"/>
      <protection locked="0"/>
    </xf>
    <xf numFmtId="195" fontId="42" fillId="0" borderId="62" xfId="0" applyNumberFormat="1" applyFont="1" applyBorder="1" applyAlignment="1" applyProtection="1">
      <alignment horizontal="center"/>
      <protection locked="0"/>
    </xf>
    <xf numFmtId="0" fontId="46" fillId="0" borderId="61" xfId="0" applyFont="1" applyBorder="1" applyAlignment="1" applyProtection="1">
      <alignment horizontal="left"/>
      <protection locked="0"/>
    </xf>
    <xf numFmtId="0" fontId="46" fillId="0" borderId="62" xfId="0" applyFont="1" applyBorder="1" applyAlignment="1" applyProtection="1">
      <alignment horizontal="left"/>
      <protection locked="0"/>
    </xf>
    <xf numFmtId="195" fontId="39" fillId="30" borderId="60" xfId="0" applyNumberFormat="1" applyFont="1" applyFill="1" applyBorder="1" applyAlignment="1" applyProtection="1">
      <alignment horizontal="left"/>
      <protection locked="0"/>
    </xf>
    <xf numFmtId="195" fontId="39" fillId="30" borderId="61" xfId="0" applyNumberFormat="1" applyFont="1" applyFill="1" applyBorder="1" applyAlignment="1" applyProtection="1">
      <alignment horizontal="left"/>
      <protection locked="0"/>
    </xf>
    <xf numFmtId="195" fontId="39" fillId="30" borderId="62" xfId="0" applyNumberFormat="1" applyFont="1" applyFill="1" applyBorder="1" applyAlignment="1" applyProtection="1">
      <alignment horizontal="left"/>
      <protection locked="0"/>
    </xf>
    <xf numFmtId="0" fontId="39" fillId="28" borderId="60" xfId="0" applyFont="1" applyFill="1" applyBorder="1" applyAlignment="1" applyProtection="1">
      <alignment horizontal="center"/>
      <protection locked="0"/>
    </xf>
    <xf numFmtId="0" fontId="39" fillId="28" borderId="61" xfId="0" applyFont="1" applyFill="1" applyBorder="1" applyAlignment="1" applyProtection="1">
      <alignment horizontal="center"/>
      <protection locked="0"/>
    </xf>
    <xf numFmtId="0" fontId="39" fillId="28" borderId="62" xfId="0" applyFont="1" applyFill="1" applyBorder="1" applyAlignment="1" applyProtection="1">
      <alignment horizontal="center"/>
      <protection locked="0"/>
    </xf>
    <xf numFmtId="195" fontId="39" fillId="21" borderId="60" xfId="0" applyNumberFormat="1" applyFont="1" applyFill="1" applyBorder="1" applyAlignment="1" applyProtection="1">
      <alignment horizontal="left"/>
      <protection locked="0"/>
    </xf>
    <xf numFmtId="195" fontId="39" fillId="21" borderId="61" xfId="0" applyNumberFormat="1" applyFont="1" applyFill="1" applyBorder="1" applyAlignment="1" applyProtection="1">
      <alignment horizontal="left"/>
      <protection locked="0"/>
    </xf>
    <xf numFmtId="195" fontId="39" fillId="21" borderId="62" xfId="0" applyNumberFormat="1" applyFont="1" applyFill="1" applyBorder="1" applyAlignment="1" applyProtection="1">
      <alignment horizontal="left"/>
      <protection locked="0"/>
    </xf>
    <xf numFmtId="187" fontId="40" fillId="0" borderId="61" xfId="1" applyFont="1" applyBorder="1" applyAlignment="1" applyProtection="1">
      <alignment horizontal="left"/>
      <protection locked="0"/>
    </xf>
    <xf numFmtId="187" fontId="40" fillId="0" borderId="62" xfId="1" applyFont="1" applyBorder="1" applyAlignment="1" applyProtection="1">
      <alignment horizontal="left"/>
      <protection locked="0"/>
    </xf>
    <xf numFmtId="0" fontId="42" fillId="0" borderId="60" xfId="0" applyFont="1" applyBorder="1" applyAlignment="1" applyProtection="1">
      <alignment horizontal="center"/>
      <protection locked="0"/>
    </xf>
    <xf numFmtId="0" fontId="42" fillId="0" borderId="61" xfId="0" applyFont="1" applyBorder="1" applyAlignment="1" applyProtection="1">
      <alignment horizontal="center"/>
      <protection locked="0"/>
    </xf>
    <xf numFmtId="0" fontId="42" fillId="0" borderId="62" xfId="0" applyFont="1" applyBorder="1" applyAlignment="1" applyProtection="1">
      <alignment horizontal="center"/>
      <protection locked="0"/>
    </xf>
    <xf numFmtId="0" fontId="43" fillId="0" borderId="60" xfId="5" applyFont="1" applyBorder="1" applyAlignment="1" applyProtection="1">
      <alignment horizontal="center"/>
      <protection locked="0"/>
    </xf>
    <xf numFmtId="0" fontId="43" fillId="0" borderId="61" xfId="5" applyFont="1" applyBorder="1" applyAlignment="1" applyProtection="1">
      <alignment horizontal="center"/>
      <protection locked="0"/>
    </xf>
    <xf numFmtId="0" fontId="43" fillId="0" borderId="62" xfId="5" applyFont="1" applyBorder="1" applyAlignment="1" applyProtection="1">
      <alignment horizontal="center"/>
      <protection locked="0"/>
    </xf>
    <xf numFmtId="0" fontId="39" fillId="25" borderId="60" xfId="5" applyFont="1" applyFill="1" applyBorder="1" applyAlignment="1" applyProtection="1">
      <alignment horizontal="left"/>
      <protection locked="0"/>
    </xf>
    <xf numFmtId="0" fontId="39" fillId="25" borderId="61" xfId="5" applyFont="1" applyFill="1" applyBorder="1" applyAlignment="1" applyProtection="1">
      <alignment horizontal="left"/>
      <protection locked="0"/>
    </xf>
    <xf numFmtId="0" fontId="39" fillId="25" borderId="62" xfId="5" applyFont="1" applyFill="1" applyBorder="1" applyAlignment="1" applyProtection="1">
      <alignment horizontal="left"/>
      <protection locked="0"/>
    </xf>
    <xf numFmtId="0" fontId="39" fillId="26" borderId="60" xfId="5" applyFont="1" applyFill="1" applyBorder="1" applyAlignment="1" applyProtection="1">
      <alignment horizontal="left"/>
      <protection locked="0"/>
    </xf>
    <xf numFmtId="0" fontId="39" fillId="26" borderId="61" xfId="5" applyFont="1" applyFill="1" applyBorder="1" applyAlignment="1" applyProtection="1">
      <alignment horizontal="left"/>
      <protection locked="0"/>
    </xf>
    <xf numFmtId="0" fontId="39" fillId="26" borderId="62" xfId="5" applyFont="1" applyFill="1" applyBorder="1" applyAlignment="1" applyProtection="1">
      <alignment horizontal="left"/>
      <protection locked="0"/>
    </xf>
    <xf numFmtId="0" fontId="42" fillId="0" borderId="61" xfId="0" applyFont="1" applyBorder="1" applyAlignment="1" applyProtection="1">
      <alignment horizontal="left"/>
      <protection locked="0"/>
    </xf>
    <xf numFmtId="0" fontId="42" fillId="0" borderId="62" xfId="0" applyFont="1" applyBorder="1" applyAlignment="1" applyProtection="1">
      <alignment horizontal="left"/>
      <protection locked="0"/>
    </xf>
    <xf numFmtId="0" fontId="40" fillId="0" borderId="61" xfId="0" applyFont="1" applyBorder="1" applyAlignment="1" applyProtection="1">
      <alignment horizontal="left"/>
      <protection locked="0"/>
    </xf>
    <xf numFmtId="0" fontId="40" fillId="0" borderId="62" xfId="0" applyFont="1" applyBorder="1" applyAlignment="1" applyProtection="1">
      <alignment horizontal="left"/>
      <protection locked="0"/>
    </xf>
    <xf numFmtId="195" fontId="45" fillId="27" borderId="60" xfId="0" applyNumberFormat="1" applyFont="1" applyFill="1" applyBorder="1" applyAlignment="1" applyProtection="1">
      <alignment horizontal="center"/>
      <protection locked="0"/>
    </xf>
    <xf numFmtId="195" fontId="45" fillId="27" borderId="61" xfId="0" applyNumberFormat="1" applyFont="1" applyFill="1" applyBorder="1" applyAlignment="1" applyProtection="1">
      <alignment horizontal="center"/>
      <protection locked="0"/>
    </xf>
    <xf numFmtId="195" fontId="45" fillId="27" borderId="62" xfId="0" applyNumberFormat="1" applyFont="1" applyFill="1" applyBorder="1" applyAlignment="1" applyProtection="1">
      <alignment horizontal="center"/>
      <protection locked="0"/>
    </xf>
    <xf numFmtId="195" fontId="39" fillId="22" borderId="60" xfId="0" applyNumberFormat="1" applyFont="1" applyFill="1" applyBorder="1" applyAlignment="1" applyProtection="1">
      <alignment horizontal="left"/>
      <protection locked="0"/>
    </xf>
    <xf numFmtId="195" fontId="39" fillId="22" borderId="61" xfId="0" applyNumberFormat="1" applyFont="1" applyFill="1" applyBorder="1" applyAlignment="1" applyProtection="1">
      <alignment horizontal="left"/>
      <protection locked="0"/>
    </xf>
    <xf numFmtId="195" fontId="39" fillId="22" borderId="62" xfId="0" applyNumberFormat="1" applyFont="1" applyFill="1" applyBorder="1" applyAlignment="1" applyProtection="1">
      <alignment horizontal="left"/>
      <protection locked="0"/>
    </xf>
    <xf numFmtId="195" fontId="39" fillId="23" borderId="60" xfId="0" applyNumberFormat="1" applyFont="1" applyFill="1" applyBorder="1" applyAlignment="1" applyProtection="1">
      <alignment horizontal="left"/>
      <protection locked="0"/>
    </xf>
    <xf numFmtId="195" fontId="39" fillId="23" borderId="61" xfId="0" applyNumberFormat="1" applyFont="1" applyFill="1" applyBorder="1" applyAlignment="1" applyProtection="1">
      <alignment horizontal="left"/>
      <protection locked="0"/>
    </xf>
    <xf numFmtId="195" fontId="39" fillId="23" borderId="62" xfId="0" applyNumberFormat="1" applyFont="1" applyFill="1" applyBorder="1" applyAlignment="1" applyProtection="1">
      <alignment horizontal="left"/>
      <protection locked="0"/>
    </xf>
    <xf numFmtId="187" fontId="39" fillId="0" borderId="55" xfId="1" applyFont="1" applyBorder="1" applyAlignment="1">
      <alignment horizontal="center"/>
    </xf>
    <xf numFmtId="187" fontId="39" fillId="0" borderId="56" xfId="1" applyFont="1" applyBorder="1" applyAlignment="1">
      <alignment horizontal="center"/>
    </xf>
    <xf numFmtId="187" fontId="39" fillId="0" borderId="51" xfId="1" applyFont="1" applyBorder="1" applyAlignment="1">
      <alignment horizontal="center" vertical="center" wrapText="1"/>
    </xf>
    <xf numFmtId="187" fontId="39" fillId="0" borderId="57" xfId="1" applyFont="1" applyBorder="1" applyAlignment="1">
      <alignment horizontal="center" vertical="center" wrapText="1"/>
    </xf>
    <xf numFmtId="0" fontId="39" fillId="0" borderId="51" xfId="0" applyFont="1" applyBorder="1" applyAlignment="1">
      <alignment horizontal="center" vertical="center"/>
    </xf>
    <xf numFmtId="0" fontId="39" fillId="0" borderId="57" xfId="0" applyFont="1" applyBorder="1" applyAlignment="1">
      <alignment horizontal="center" vertical="center"/>
    </xf>
    <xf numFmtId="0" fontId="39" fillId="21" borderId="60" xfId="5" applyFont="1" applyFill="1" applyBorder="1" applyAlignment="1" applyProtection="1">
      <alignment horizontal="left"/>
      <protection locked="0"/>
    </xf>
    <xf numFmtId="0" fontId="39" fillId="21" borderId="61" xfId="5" applyFont="1" applyFill="1" applyBorder="1" applyAlignment="1" applyProtection="1">
      <alignment horizontal="left"/>
      <protection locked="0"/>
    </xf>
    <xf numFmtId="0" fontId="39" fillId="21" borderId="62" xfId="5" applyFont="1" applyFill="1" applyBorder="1" applyAlignment="1" applyProtection="1">
      <alignment horizontal="left"/>
      <protection locked="0"/>
    </xf>
    <xf numFmtId="0" fontId="38" fillId="0" borderId="0" xfId="0" applyFont="1" applyAlignment="1">
      <alignment horizontal="center"/>
    </xf>
    <xf numFmtId="0" fontId="39" fillId="0" borderId="52" xfId="0" applyFont="1" applyBorder="1" applyAlignment="1">
      <alignment horizontal="center" vertical="center"/>
    </xf>
    <xf numFmtId="0" fontId="39" fillId="0" borderId="53" xfId="0" applyFont="1" applyBorder="1" applyAlignment="1">
      <alignment horizontal="center" vertical="center"/>
    </xf>
    <xf numFmtId="0" fontId="39" fillId="0" borderId="58" xfId="0" applyFont="1" applyBorder="1" applyAlignment="1">
      <alignment horizontal="center" vertical="center"/>
    </xf>
    <xf numFmtId="0" fontId="39" fillId="0" borderId="36" xfId="0" applyFont="1" applyBorder="1" applyAlignment="1">
      <alignment horizontal="center" vertical="center"/>
    </xf>
    <xf numFmtId="189" fontId="39" fillId="0" borderId="54" xfId="1" applyNumberFormat="1" applyFont="1" applyBorder="1" applyAlignment="1">
      <alignment horizontal="center" vertical="center"/>
    </xf>
    <xf numFmtId="189" fontId="39" fillId="0" borderId="59" xfId="1" applyNumberFormat="1" applyFont="1" applyBorder="1" applyAlignment="1">
      <alignment horizontal="center" vertical="center"/>
    </xf>
    <xf numFmtId="0" fontId="39" fillId="0" borderId="54" xfId="0" applyFont="1" applyBorder="1" applyAlignment="1">
      <alignment horizontal="center" vertical="center"/>
    </xf>
    <xf numFmtId="0" fontId="39" fillId="0" borderId="59" xfId="0" applyFont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18" fillId="0" borderId="0" xfId="3" applyFont="1" applyAlignment="1" applyProtection="1">
      <alignment horizontal="center"/>
      <protection locked="0"/>
    </xf>
    <xf numFmtId="0" fontId="5" fillId="0" borderId="32" xfId="3" applyFont="1" applyBorder="1" applyAlignment="1">
      <alignment horizontal="center" vertical="top"/>
    </xf>
    <xf numFmtId="0" fontId="5" fillId="0" borderId="9" xfId="3" applyFont="1" applyBorder="1" applyAlignment="1">
      <alignment horizontal="center" vertical="top"/>
    </xf>
    <xf numFmtId="0" fontId="5" fillId="0" borderId="11" xfId="3" applyFont="1" applyBorder="1" applyAlignment="1">
      <alignment horizontal="center" vertical="top"/>
    </xf>
    <xf numFmtId="43" fontId="5" fillId="0" borderId="33" xfId="3" applyNumberFormat="1" applyFont="1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43" fontId="5" fillId="0" borderId="0" xfId="3" applyNumberFormat="1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27" xfId="3" applyFont="1" applyBorder="1" applyAlignment="1">
      <alignment horizontal="center"/>
    </xf>
    <xf numFmtId="190" fontId="5" fillId="0" borderId="0" xfId="3" applyNumberFormat="1" applyFont="1" applyAlignment="1">
      <alignment horizontal="center"/>
    </xf>
    <xf numFmtId="190" fontId="5" fillId="0" borderId="27" xfId="3" applyNumberFormat="1" applyFont="1" applyBorder="1" applyAlignment="1">
      <alignment horizontal="center"/>
    </xf>
    <xf numFmtId="190" fontId="5" fillId="0" borderId="4" xfId="3" applyNumberFormat="1" applyFont="1" applyBorder="1" applyAlignment="1">
      <alignment horizontal="center"/>
    </xf>
    <xf numFmtId="190" fontId="5" fillId="0" borderId="35" xfId="3" applyNumberFormat="1" applyFont="1" applyBorder="1" applyAlignment="1">
      <alignment horizontal="center"/>
    </xf>
    <xf numFmtId="0" fontId="5" fillId="0" borderId="32" xfId="3" applyFont="1" applyBorder="1" applyAlignment="1">
      <alignment horizontal="center" vertical="center"/>
    </xf>
    <xf numFmtId="0" fontId="5" fillId="0" borderId="33" xfId="3" applyFont="1" applyBorder="1" applyAlignment="1">
      <alignment horizontal="center" vertical="center"/>
    </xf>
    <xf numFmtId="0" fontId="5" fillId="0" borderId="9" xfId="3" applyFont="1" applyBorder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5" fillId="0" borderId="11" xfId="3" applyFont="1" applyBorder="1" applyAlignment="1">
      <alignment horizontal="center" vertical="center"/>
    </xf>
    <xf numFmtId="0" fontId="5" fillId="0" borderId="4" xfId="3" applyFont="1" applyBorder="1" applyAlignment="1">
      <alignment horizontal="center" vertical="center"/>
    </xf>
    <xf numFmtId="0" fontId="15" fillId="0" borderId="33" xfId="3" applyFont="1" applyBorder="1" applyAlignment="1">
      <alignment horizontal="center" vertical="center"/>
    </xf>
    <xf numFmtId="0" fontId="17" fillId="0" borderId="0" xfId="3" applyFont="1" applyAlignment="1">
      <alignment horizontal="center" vertical="center"/>
    </xf>
    <xf numFmtId="0" fontId="17" fillId="0" borderId="4" xfId="3" applyFont="1" applyBorder="1" applyAlignment="1">
      <alignment horizontal="center" vertical="center"/>
    </xf>
    <xf numFmtId="0" fontId="16" fillId="0" borderId="33" xfId="3" applyFont="1" applyBorder="1" applyAlignment="1">
      <alignment horizontal="center" vertical="center"/>
    </xf>
    <xf numFmtId="0" fontId="5" fillId="0" borderId="34" xfId="3" applyFont="1" applyBorder="1" applyAlignment="1">
      <alignment horizontal="center"/>
    </xf>
    <xf numFmtId="0" fontId="5" fillId="0" borderId="35" xfId="3" applyFont="1" applyBorder="1" applyAlignment="1">
      <alignment horizontal="center"/>
    </xf>
    <xf numFmtId="0" fontId="5" fillId="0" borderId="18" xfId="3" applyFont="1" applyBorder="1" applyAlignment="1">
      <alignment horizontal="center"/>
    </xf>
    <xf numFmtId="0" fontId="8" fillId="0" borderId="32" xfId="3" applyFont="1" applyBorder="1" applyAlignment="1">
      <alignment horizontal="center" vertical="center"/>
    </xf>
    <xf numFmtId="0" fontId="8" fillId="0" borderId="33" xfId="3" applyFont="1" applyBorder="1" applyAlignment="1">
      <alignment horizontal="center" vertical="center"/>
    </xf>
    <xf numFmtId="0" fontId="8" fillId="0" borderId="34" xfId="3" applyFont="1" applyBorder="1" applyAlignment="1">
      <alignment horizontal="center" vertical="center"/>
    </xf>
    <xf numFmtId="0" fontId="8" fillId="0" borderId="11" xfId="3" applyFont="1" applyBorder="1" applyAlignment="1">
      <alignment horizontal="center" vertical="center"/>
    </xf>
    <xf numFmtId="0" fontId="8" fillId="0" borderId="4" xfId="3" applyFont="1" applyBorder="1" applyAlignment="1">
      <alignment horizontal="center" vertical="center"/>
    </xf>
    <xf numFmtId="0" fontId="8" fillId="0" borderId="35" xfId="3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8" fillId="0" borderId="24" xfId="3" applyFont="1" applyBorder="1" applyAlignment="1">
      <alignment horizontal="center" vertical="center"/>
    </xf>
    <xf numFmtId="0" fontId="8" fillId="0" borderId="25" xfId="3" applyFont="1" applyBorder="1" applyAlignment="1">
      <alignment horizontal="center" vertical="center"/>
    </xf>
    <xf numFmtId="0" fontId="8" fillId="0" borderId="14" xfId="3" applyFont="1" applyBorder="1" applyAlignment="1">
      <alignment horizontal="center" vertical="center"/>
    </xf>
    <xf numFmtId="0" fontId="8" fillId="0" borderId="15" xfId="3" applyFont="1" applyBorder="1" applyAlignment="1">
      <alignment horizontal="center" vertical="center"/>
    </xf>
    <xf numFmtId="0" fontId="10" fillId="0" borderId="26" xfId="3" applyFont="1" applyBorder="1" applyAlignment="1">
      <alignment horizontal="center" vertical="center"/>
    </xf>
    <xf numFmtId="0" fontId="10" fillId="0" borderId="16" xfId="3" applyFont="1" applyBorder="1" applyAlignment="1">
      <alignment horizontal="center" vertical="center"/>
    </xf>
    <xf numFmtId="0" fontId="5" fillId="0" borderId="9" xfId="3" applyFont="1" applyBorder="1" applyAlignment="1">
      <alignment horizontal="center"/>
    </xf>
    <xf numFmtId="0" fontId="5" fillId="0" borderId="11" xfId="3" applyFont="1" applyBorder="1" applyAlignment="1">
      <alignment horizontal="center"/>
    </xf>
    <xf numFmtId="0" fontId="5" fillId="0" borderId="0" xfId="3" applyFont="1" applyAlignment="1">
      <alignment horizontal="left"/>
    </xf>
    <xf numFmtId="0" fontId="5" fillId="0" borderId="4" xfId="3" applyFont="1" applyBorder="1" applyAlignment="1">
      <alignment horizontal="left"/>
    </xf>
    <xf numFmtId="0" fontId="35" fillId="15" borderId="65" xfId="0" applyFont="1" applyFill="1" applyBorder="1" applyAlignment="1" applyProtection="1">
      <alignment horizontal="center"/>
    </xf>
    <xf numFmtId="0" fontId="35" fillId="15" borderId="66" xfId="0" applyFont="1" applyFill="1" applyBorder="1" applyAlignment="1" applyProtection="1">
      <alignment horizontal="center"/>
    </xf>
    <xf numFmtId="0" fontId="32" fillId="15" borderId="66" xfId="0" applyFont="1" applyFill="1" applyBorder="1" applyProtection="1"/>
    <xf numFmtId="0" fontId="32" fillId="15" borderId="67" xfId="0" applyFont="1" applyFill="1" applyBorder="1" applyProtection="1"/>
    <xf numFmtId="0" fontId="32" fillId="0" borderId="0" xfId="0" applyFont="1" applyProtection="1"/>
    <xf numFmtId="0" fontId="35" fillId="15" borderId="68" xfId="0" applyFont="1" applyFill="1" applyBorder="1" applyAlignment="1" applyProtection="1">
      <alignment horizontal="center"/>
    </xf>
    <xf numFmtId="0" fontId="35" fillId="15" borderId="0" xfId="0" applyFont="1" applyFill="1" applyAlignment="1" applyProtection="1">
      <alignment horizontal="center"/>
    </xf>
    <xf numFmtId="0" fontId="32" fillId="15" borderId="0" xfId="0" applyFont="1" applyFill="1" applyProtection="1"/>
    <xf numFmtId="0" fontId="32" fillId="15" borderId="69" xfId="0" applyFont="1" applyFill="1" applyBorder="1" applyProtection="1"/>
    <xf numFmtId="0" fontId="31" fillId="15" borderId="68" xfId="0" applyFont="1" applyFill="1" applyBorder="1" applyProtection="1"/>
    <xf numFmtId="0" fontId="31" fillId="15" borderId="93" xfId="0" applyFont="1" applyFill="1" applyBorder="1" applyProtection="1"/>
    <xf numFmtId="0" fontId="32" fillId="15" borderId="38" xfId="0" applyFont="1" applyFill="1" applyBorder="1" applyProtection="1"/>
    <xf numFmtId="0" fontId="32" fillId="15" borderId="94" xfId="0" applyFont="1" applyFill="1" applyBorder="1" applyProtection="1"/>
    <xf numFmtId="0" fontId="31" fillId="3" borderId="95" xfId="0" applyFont="1" applyFill="1" applyBorder="1" applyAlignment="1" applyProtection="1">
      <alignment horizontal="center"/>
    </xf>
    <xf numFmtId="0" fontId="31" fillId="3" borderId="20" xfId="0" applyFont="1" applyFill="1" applyBorder="1" applyAlignment="1" applyProtection="1">
      <alignment horizontal="center"/>
    </xf>
    <xf numFmtId="0" fontId="31" fillId="3" borderId="96" xfId="0" applyFont="1" applyFill="1" applyBorder="1" applyAlignment="1" applyProtection="1">
      <alignment horizontal="center"/>
    </xf>
    <xf numFmtId="0" fontId="31" fillId="3" borderId="83" xfId="0" applyFont="1" applyFill="1" applyBorder="1" applyAlignment="1" applyProtection="1">
      <alignment horizontal="center"/>
    </xf>
    <xf numFmtId="0" fontId="31" fillId="3" borderId="3" xfId="0" applyFont="1" applyFill="1" applyBorder="1" applyAlignment="1" applyProtection="1">
      <alignment horizontal="center"/>
    </xf>
    <xf numFmtId="0" fontId="31" fillId="3" borderId="97" xfId="0" applyFont="1" applyFill="1" applyBorder="1" applyAlignment="1" applyProtection="1">
      <alignment horizontal="center"/>
    </xf>
    <xf numFmtId="0" fontId="33" fillId="5" borderId="85" xfId="0" applyFont="1" applyFill="1" applyBorder="1" applyAlignment="1" applyProtection="1">
      <alignment horizontal="center"/>
    </xf>
    <xf numFmtId="0" fontId="33" fillId="5" borderId="1" xfId="0" applyFont="1" applyFill="1" applyBorder="1" applyProtection="1"/>
    <xf numFmtId="0" fontId="33" fillId="5" borderId="1" xfId="0" applyFont="1" applyFill="1" applyBorder="1" applyAlignment="1" applyProtection="1">
      <alignment horizontal="center"/>
    </xf>
    <xf numFmtId="9" fontId="33" fillId="5" borderId="98" xfId="0" applyNumberFormat="1" applyFont="1" applyFill="1" applyBorder="1" applyAlignment="1" applyProtection="1">
      <alignment horizontal="center"/>
    </xf>
    <xf numFmtId="0" fontId="33" fillId="5" borderId="88" xfId="0" applyFont="1" applyFill="1" applyBorder="1" applyAlignment="1" applyProtection="1">
      <alignment horizontal="center"/>
    </xf>
    <xf numFmtId="0" fontId="33" fillId="5" borderId="91" xfId="0" applyFont="1" applyFill="1" applyBorder="1" applyProtection="1"/>
    <xf numFmtId="0" fontId="33" fillId="5" borderId="91" xfId="0" applyFont="1" applyFill="1" applyBorder="1" applyAlignment="1" applyProtection="1">
      <alignment horizontal="center"/>
    </xf>
    <xf numFmtId="9" fontId="33" fillId="5" borderId="99" xfId="0" applyNumberFormat="1" applyFont="1" applyFill="1" applyBorder="1" applyAlignment="1" applyProtection="1">
      <alignment horizontal="center"/>
    </xf>
    <xf numFmtId="0" fontId="33" fillId="0" borderId="0" xfId="0" applyFont="1" applyProtection="1"/>
    <xf numFmtId="0" fontId="33" fillId="0" borderId="0" xfId="0" applyFont="1" applyAlignment="1" applyProtection="1">
      <alignment horizontal="center"/>
    </xf>
    <xf numFmtId="0" fontId="32" fillId="0" borderId="0" xfId="0" applyFont="1" applyAlignment="1" applyProtection="1">
      <alignment horizontal="center"/>
    </xf>
    <xf numFmtId="0" fontId="34" fillId="0" borderId="0" xfId="0" applyFont="1" applyProtection="1"/>
    <xf numFmtId="0" fontId="34" fillId="0" borderId="0" xfId="0" applyFont="1" applyAlignment="1" applyProtection="1">
      <alignment horizontal="center"/>
    </xf>
    <xf numFmtId="0" fontId="34" fillId="0" borderId="9" xfId="0" applyFont="1" applyBorder="1" applyProtection="1"/>
    <xf numFmtId="0" fontId="34" fillId="0" borderId="10" xfId="0" applyFont="1" applyBorder="1" applyAlignment="1" applyProtection="1">
      <alignment horizontal="center"/>
    </xf>
    <xf numFmtId="0" fontId="35" fillId="18" borderId="65" xfId="0" applyFont="1" applyFill="1" applyBorder="1" applyAlignment="1" applyProtection="1">
      <alignment horizontal="center"/>
    </xf>
    <xf numFmtId="0" fontId="35" fillId="18" borderId="66" xfId="0" applyFont="1" applyFill="1" applyBorder="1" applyAlignment="1" applyProtection="1">
      <alignment horizontal="center"/>
    </xf>
    <xf numFmtId="0" fontId="32" fillId="18" borderId="66" xfId="0" applyFont="1" applyFill="1" applyBorder="1" applyAlignment="1" applyProtection="1">
      <alignment horizontal="center"/>
    </xf>
    <xf numFmtId="0" fontId="32" fillId="18" borderId="67" xfId="0" applyFont="1" applyFill="1" applyBorder="1" applyProtection="1"/>
    <xf numFmtId="0" fontId="31" fillId="18" borderId="68" xfId="0" applyFont="1" applyFill="1" applyBorder="1" applyAlignment="1" applyProtection="1">
      <alignment horizontal="center"/>
    </xf>
    <xf numFmtId="0" fontId="32" fillId="18" borderId="0" xfId="0" applyFont="1" applyFill="1" applyProtection="1"/>
    <xf numFmtId="0" fontId="32" fillId="18" borderId="0" xfId="0" applyFont="1" applyFill="1" applyAlignment="1" applyProtection="1">
      <alignment horizontal="center"/>
    </xf>
    <xf numFmtId="0" fontId="32" fillId="18" borderId="69" xfId="0" applyFont="1" applyFill="1" applyBorder="1" applyProtection="1"/>
    <xf numFmtId="0" fontId="31" fillId="19" borderId="95" xfId="0" applyFont="1" applyFill="1" applyBorder="1" applyAlignment="1" applyProtection="1">
      <alignment horizontal="center"/>
    </xf>
    <xf numFmtId="0" fontId="31" fillId="19" borderId="50" xfId="0" applyFont="1" applyFill="1" applyBorder="1" applyProtection="1"/>
    <xf numFmtId="0" fontId="32" fillId="19" borderId="43" xfId="0" applyFont="1" applyFill="1" applyBorder="1" applyProtection="1"/>
    <xf numFmtId="0" fontId="32" fillId="0" borderId="101" xfId="0" applyFont="1" applyBorder="1" applyProtection="1"/>
    <xf numFmtId="0" fontId="31" fillId="19" borderId="85" xfId="0" applyFont="1" applyFill="1" applyBorder="1" applyAlignment="1" applyProtection="1">
      <alignment horizontal="center"/>
    </xf>
    <xf numFmtId="0" fontId="31" fillId="19" borderId="41" xfId="0" applyFont="1" applyFill="1" applyBorder="1" applyProtection="1"/>
    <xf numFmtId="0" fontId="31" fillId="19" borderId="17" xfId="0" applyFont="1" applyFill="1" applyBorder="1" applyAlignment="1" applyProtection="1">
      <alignment horizontal="center"/>
    </xf>
    <xf numFmtId="0" fontId="32" fillId="0" borderId="98" xfId="0" applyFont="1" applyBorder="1" applyAlignment="1" applyProtection="1">
      <alignment vertical="center"/>
    </xf>
    <xf numFmtId="0" fontId="31" fillId="19" borderId="46" xfId="0" applyFont="1" applyFill="1" applyBorder="1" applyProtection="1"/>
    <xf numFmtId="0" fontId="32" fillId="19" borderId="17" xfId="0" applyFont="1" applyFill="1" applyBorder="1" applyProtection="1"/>
    <xf numFmtId="0" fontId="32" fillId="0" borderId="48" xfId="0" applyFont="1" applyBorder="1" applyAlignment="1" applyProtection="1">
      <alignment horizontal="center"/>
    </xf>
    <xf numFmtId="0" fontId="32" fillId="0" borderId="69" xfId="0" applyFont="1" applyBorder="1" applyProtection="1"/>
    <xf numFmtId="0" fontId="31" fillId="19" borderId="83" xfId="0" applyFont="1" applyFill="1" applyBorder="1" applyAlignment="1" applyProtection="1">
      <alignment horizontal="center"/>
    </xf>
    <xf numFmtId="0" fontId="32" fillId="19" borderId="35" xfId="0" applyFont="1" applyFill="1" applyBorder="1" applyProtection="1"/>
    <xf numFmtId="0" fontId="32" fillId="0" borderId="3" xfId="0" applyFont="1" applyBorder="1" applyAlignment="1" applyProtection="1">
      <alignment horizontal="center"/>
    </xf>
    <xf numFmtId="0" fontId="32" fillId="0" borderId="98" xfId="0" applyFont="1" applyBorder="1" applyProtection="1"/>
    <xf numFmtId="0" fontId="32" fillId="0" borderId="1" xfId="0" applyFont="1" applyBorder="1" applyAlignment="1" applyProtection="1">
      <alignment horizontal="center"/>
    </xf>
    <xf numFmtId="0" fontId="32" fillId="0" borderId="86" xfId="0" applyFont="1" applyBorder="1" applyProtection="1"/>
    <xf numFmtId="0" fontId="31" fillId="19" borderId="87" xfId="0" applyFont="1" applyFill="1" applyBorder="1" applyAlignment="1" applyProtection="1">
      <alignment horizontal="center"/>
    </xf>
    <xf numFmtId="0" fontId="32" fillId="17" borderId="41" xfId="0" applyFont="1" applyFill="1" applyBorder="1" applyAlignment="1" applyProtection="1">
      <alignment horizontal="center"/>
    </xf>
    <xf numFmtId="0" fontId="32" fillId="17" borderId="86" xfId="0" applyFont="1" applyFill="1" applyBorder="1" applyAlignment="1" applyProtection="1">
      <alignment horizontal="center"/>
    </xf>
    <xf numFmtId="0" fontId="31" fillId="19" borderId="45" xfId="0" applyFont="1" applyFill="1" applyBorder="1" applyProtection="1"/>
    <xf numFmtId="0" fontId="32" fillId="19" borderId="33" xfId="0" applyFont="1" applyFill="1" applyBorder="1" applyProtection="1"/>
    <xf numFmtId="0" fontId="32" fillId="0" borderId="33" xfId="0" applyFont="1" applyBorder="1" applyAlignment="1" applyProtection="1">
      <alignment horizontal="center"/>
    </xf>
    <xf numFmtId="0" fontId="32" fillId="17" borderId="102" xfId="0" applyFont="1" applyFill="1" applyBorder="1" applyAlignment="1" applyProtection="1">
      <alignment horizontal="center"/>
    </xf>
    <xf numFmtId="187" fontId="32" fillId="0" borderId="1" xfId="0" applyNumberFormat="1" applyFont="1" applyBorder="1" applyAlignment="1" applyProtection="1">
      <alignment horizontal="center"/>
    </xf>
    <xf numFmtId="0" fontId="32" fillId="17" borderId="98" xfId="0" applyFont="1" applyFill="1" applyBorder="1" applyAlignment="1" applyProtection="1">
      <alignment horizontal="center"/>
    </xf>
    <xf numFmtId="190" fontId="32" fillId="0" borderId="1" xfId="0" applyNumberFormat="1" applyFont="1" applyBorder="1" applyAlignment="1" applyProtection="1">
      <alignment horizontal="right"/>
    </xf>
    <xf numFmtId="0" fontId="32" fillId="0" borderId="41" xfId="0" applyFont="1" applyBorder="1" applyAlignment="1" applyProtection="1">
      <alignment horizontal="center"/>
    </xf>
    <xf numFmtId="0" fontId="32" fillId="0" borderId="102" xfId="0" applyFont="1" applyBorder="1" applyProtection="1"/>
    <xf numFmtId="187" fontId="32" fillId="0" borderId="2" xfId="0" applyNumberFormat="1" applyFont="1" applyBorder="1" applyAlignment="1" applyProtection="1">
      <alignment horizontal="center"/>
    </xf>
    <xf numFmtId="0" fontId="32" fillId="0" borderId="103" xfId="0" applyFont="1" applyBorder="1" applyProtection="1"/>
    <xf numFmtId="0" fontId="36" fillId="19" borderId="18" xfId="0" applyFont="1" applyFill="1" applyBorder="1" applyAlignment="1" applyProtection="1">
      <alignment horizontal="right"/>
    </xf>
    <xf numFmtId="187" fontId="32" fillId="20" borderId="1" xfId="0" applyNumberFormat="1" applyFont="1" applyFill="1" applyBorder="1" applyAlignment="1" applyProtection="1">
      <alignment horizontal="center"/>
    </xf>
    <xf numFmtId="0" fontId="32" fillId="0" borderId="18" xfId="0" applyFont="1" applyBorder="1" applyAlignment="1" applyProtection="1">
      <alignment horizontal="center"/>
    </xf>
    <xf numFmtId="0" fontId="31" fillId="0" borderId="103" xfId="0" applyFont="1" applyBorder="1" applyProtection="1"/>
    <xf numFmtId="0" fontId="32" fillId="0" borderId="2" xfId="0" applyFont="1" applyBorder="1" applyAlignment="1" applyProtection="1">
      <alignment horizontal="center"/>
    </xf>
    <xf numFmtId="0" fontId="31" fillId="19" borderId="88" xfId="0" applyFont="1" applyFill="1" applyBorder="1" applyAlignment="1" applyProtection="1">
      <alignment horizontal="center"/>
    </xf>
    <xf numFmtId="0" fontId="31" fillId="19" borderId="89" xfId="0" applyFont="1" applyFill="1" applyBorder="1" applyProtection="1"/>
    <xf numFmtId="0" fontId="36" fillId="19" borderId="90" xfId="0" applyFont="1" applyFill="1" applyBorder="1" applyAlignment="1" applyProtection="1">
      <alignment horizontal="right"/>
    </xf>
    <xf numFmtId="0" fontId="37" fillId="0" borderId="89" xfId="0" applyFont="1" applyBorder="1" applyAlignment="1" applyProtection="1">
      <alignment horizontal="center"/>
    </xf>
    <xf numFmtId="0" fontId="37" fillId="0" borderId="92" xfId="0" applyFont="1" applyBorder="1" applyAlignment="1" applyProtection="1">
      <alignment horizontal="center"/>
    </xf>
    <xf numFmtId="0" fontId="31" fillId="0" borderId="0" xfId="0" applyFont="1" applyAlignment="1" applyProtection="1">
      <alignment horizontal="center"/>
    </xf>
    <xf numFmtId="0" fontId="32" fillId="0" borderId="0" xfId="0" applyFont="1" applyAlignment="1" applyProtection="1">
      <alignment horizontal="center" vertical="center"/>
    </xf>
    <xf numFmtId="0" fontId="32" fillId="0" borderId="0" xfId="0" applyFont="1" applyProtection="1">
      <protection locked="0" hidden="1"/>
    </xf>
    <xf numFmtId="0" fontId="31" fillId="14" borderId="100" xfId="0" applyFont="1" applyFill="1" applyBorder="1" applyAlignment="1" applyProtection="1">
      <alignment horizontal="center"/>
      <protection locked="0" hidden="1"/>
    </xf>
    <xf numFmtId="0" fontId="32" fillId="14" borderId="46" xfId="0" applyFont="1" applyFill="1" applyBorder="1" applyAlignment="1" applyProtection="1">
      <alignment horizontal="center" vertical="center"/>
      <protection locked="0" hidden="1"/>
    </xf>
    <xf numFmtId="0" fontId="48" fillId="31" borderId="65" xfId="0" applyFont="1" applyFill="1" applyBorder="1" applyAlignment="1" applyProtection="1">
      <alignment horizontal="center" vertical="center"/>
      <protection locked="0" hidden="1"/>
    </xf>
    <xf numFmtId="0" fontId="48" fillId="31" borderId="66" xfId="0" applyFont="1" applyFill="1" applyBorder="1" applyAlignment="1" applyProtection="1">
      <alignment horizontal="center" vertical="center"/>
      <protection locked="0" hidden="1"/>
    </xf>
    <xf numFmtId="0" fontId="48" fillId="31" borderId="67" xfId="0" applyFont="1" applyFill="1" applyBorder="1" applyAlignment="1" applyProtection="1">
      <alignment horizontal="center" vertical="center"/>
      <protection locked="0" hidden="1"/>
    </xf>
    <xf numFmtId="0" fontId="48" fillId="31" borderId="68" xfId="0" applyFont="1" applyFill="1" applyBorder="1" applyAlignment="1" applyProtection="1">
      <alignment horizontal="center" vertical="center"/>
      <protection locked="0" hidden="1"/>
    </xf>
    <xf numFmtId="0" fontId="48" fillId="31" borderId="0" xfId="0" applyFont="1" applyFill="1" applyAlignment="1" applyProtection="1">
      <alignment horizontal="center" vertical="center"/>
      <protection locked="0" hidden="1"/>
    </xf>
    <xf numFmtId="0" fontId="48" fillId="31" borderId="69" xfId="0" applyFont="1" applyFill="1" applyBorder="1" applyAlignment="1" applyProtection="1">
      <alignment horizontal="center" vertical="center"/>
      <protection locked="0" hidden="1"/>
    </xf>
    <xf numFmtId="0" fontId="48" fillId="31" borderId="70" xfId="0" applyFont="1" applyFill="1" applyBorder="1" applyAlignment="1" applyProtection="1">
      <alignment horizontal="center" vertical="center"/>
      <protection locked="0" hidden="1"/>
    </xf>
    <xf numFmtId="0" fontId="48" fillId="31" borderId="71" xfId="0" applyFont="1" applyFill="1" applyBorder="1" applyAlignment="1" applyProtection="1">
      <alignment horizontal="center" vertical="center"/>
      <protection locked="0" hidden="1"/>
    </xf>
    <xf numFmtId="0" fontId="48" fillId="31" borderId="72" xfId="0" applyFont="1" applyFill="1" applyBorder="1" applyAlignment="1" applyProtection="1">
      <alignment horizontal="center" vertical="center"/>
      <protection locked="0" hidden="1"/>
    </xf>
    <xf numFmtId="0" fontId="31" fillId="28" borderId="73" xfId="0" applyFont="1" applyFill="1" applyBorder="1" applyAlignment="1" applyProtection="1">
      <alignment horizontal="center" vertical="center"/>
      <protection locked="0" hidden="1"/>
    </xf>
    <xf numFmtId="0" fontId="31" fillId="28" borderId="78" xfId="0" applyFont="1" applyFill="1" applyBorder="1" applyAlignment="1" applyProtection="1">
      <alignment horizontal="center" vertical="center"/>
      <protection locked="0" hidden="1"/>
    </xf>
    <xf numFmtId="0" fontId="31" fillId="28" borderId="74" xfId="0" applyFont="1" applyFill="1" applyBorder="1" applyAlignment="1" applyProtection="1">
      <alignment horizontal="center" vertical="center"/>
      <protection locked="0" hidden="1"/>
    </xf>
    <xf numFmtId="0" fontId="31" fillId="28" borderId="75" xfId="0" applyFont="1" applyFill="1" applyBorder="1" applyAlignment="1" applyProtection="1">
      <alignment horizontal="center" vertical="center"/>
      <protection locked="0" hidden="1"/>
    </xf>
    <xf numFmtId="0" fontId="31" fillId="28" borderId="79" xfId="0" applyFont="1" applyFill="1" applyBorder="1" applyAlignment="1" applyProtection="1">
      <alignment horizontal="center" vertical="center"/>
      <protection locked="0" hidden="1"/>
    </xf>
    <xf numFmtId="0" fontId="31" fillId="28" borderId="80" xfId="0" applyFont="1" applyFill="1" applyBorder="1" applyAlignment="1" applyProtection="1">
      <alignment horizontal="center" vertical="center"/>
      <protection locked="0" hidden="1"/>
    </xf>
    <xf numFmtId="0" fontId="31" fillId="28" borderId="76" xfId="0" applyFont="1" applyFill="1" applyBorder="1" applyAlignment="1" applyProtection="1">
      <alignment horizontal="center" vertical="center"/>
      <protection locked="0" hidden="1"/>
    </xf>
    <xf numFmtId="0" fontId="31" fillId="28" borderId="81" xfId="0" applyFont="1" applyFill="1" applyBorder="1" applyAlignment="1" applyProtection="1">
      <alignment horizontal="center" vertical="center"/>
      <protection locked="0" hidden="1"/>
    </xf>
    <xf numFmtId="0" fontId="31" fillId="28" borderId="77" xfId="0" applyFont="1" applyFill="1" applyBorder="1" applyAlignment="1" applyProtection="1">
      <alignment horizontal="center" vertical="center"/>
      <protection locked="0" hidden="1"/>
    </xf>
    <xf numFmtId="0" fontId="31" fillId="28" borderId="82" xfId="0" applyFont="1" applyFill="1" applyBorder="1" applyAlignment="1" applyProtection="1">
      <alignment horizontal="center" vertical="center"/>
      <protection locked="0" hidden="1"/>
    </xf>
    <xf numFmtId="187" fontId="32" fillId="23" borderId="3" xfId="1" applyFont="1" applyFill="1" applyBorder="1" applyAlignment="1" applyProtection="1">
      <alignment horizontal="center"/>
      <protection locked="0" hidden="1"/>
    </xf>
    <xf numFmtId="0" fontId="32" fillId="0" borderId="46" xfId="0" applyFont="1" applyBorder="1" applyProtection="1">
      <protection locked="0" hidden="1"/>
    </xf>
    <xf numFmtId="0" fontId="31" fillId="0" borderId="83" xfId="0" applyFont="1" applyBorder="1" applyAlignment="1" applyProtection="1">
      <alignment horizontal="center"/>
      <protection locked="0" hidden="1"/>
    </xf>
    <xf numFmtId="0" fontId="32" fillId="0" borderId="3" xfId="0" applyFont="1" applyBorder="1" applyAlignment="1" applyProtection="1">
      <alignment horizontal="center"/>
      <protection locked="0" hidden="1"/>
    </xf>
    <xf numFmtId="0" fontId="32" fillId="0" borderId="35" xfId="0" applyFont="1" applyBorder="1" applyProtection="1">
      <protection locked="0" hidden="1"/>
    </xf>
    <xf numFmtId="0" fontId="32" fillId="0" borderId="84" xfId="0" applyFont="1" applyBorder="1" applyAlignment="1" applyProtection="1">
      <alignment horizontal="center"/>
      <protection locked="0" hidden="1"/>
    </xf>
    <xf numFmtId="0" fontId="31" fillId="0" borderId="85" xfId="0" applyFont="1" applyBorder="1" applyAlignment="1" applyProtection="1">
      <alignment horizontal="center"/>
      <protection locked="0" hidden="1"/>
    </xf>
    <xf numFmtId="0" fontId="32" fillId="0" borderId="41" xfId="0" applyFont="1" applyBorder="1" applyProtection="1">
      <protection locked="0" hidden="1"/>
    </xf>
    <xf numFmtId="0" fontId="32" fillId="0" borderId="17" xfId="0" applyFont="1" applyBorder="1" applyProtection="1">
      <protection locked="0" hidden="1"/>
    </xf>
    <xf numFmtId="0" fontId="31" fillId="0" borderId="87" xfId="0" applyFont="1" applyBorder="1" applyAlignment="1" applyProtection="1">
      <alignment horizontal="center"/>
      <protection locked="0" hidden="1"/>
    </xf>
    <xf numFmtId="0" fontId="31" fillId="0" borderId="88" xfId="0" applyFont="1" applyBorder="1" applyAlignment="1" applyProtection="1">
      <alignment horizontal="center"/>
      <protection locked="0" hidden="1"/>
    </xf>
    <xf numFmtId="0" fontId="32" fillId="0" borderId="89" xfId="0" applyFont="1" applyBorder="1" applyProtection="1">
      <protection locked="0" hidden="1"/>
    </xf>
    <xf numFmtId="0" fontId="32" fillId="0" borderId="64" xfId="0" applyFont="1" applyBorder="1" applyProtection="1">
      <protection locked="0" hidden="1"/>
    </xf>
    <xf numFmtId="0" fontId="32" fillId="0" borderId="27" xfId="0" applyFont="1" applyBorder="1" applyProtection="1">
      <protection locked="0" hidden="1"/>
    </xf>
    <xf numFmtId="0" fontId="32" fillId="0" borderId="90" xfId="0" applyFont="1" applyBorder="1" applyProtection="1">
      <protection locked="0" hidden="1"/>
    </xf>
    <xf numFmtId="43" fontId="32" fillId="23" borderId="1" xfId="0" applyNumberFormat="1" applyFont="1" applyFill="1" applyBorder="1" applyAlignment="1" applyProtection="1">
      <alignment horizontal="center"/>
      <protection locked="0" hidden="1"/>
    </xf>
    <xf numFmtId="0" fontId="32" fillId="0" borderId="1" xfId="0" applyFont="1" applyBorder="1" applyAlignment="1" applyProtection="1">
      <alignment horizontal="center"/>
      <protection locked="0" hidden="1"/>
    </xf>
    <xf numFmtId="187" fontId="32" fillId="23" borderId="1" xfId="1" applyFont="1" applyFill="1" applyBorder="1" applyAlignment="1" applyProtection="1">
      <alignment horizontal="center"/>
      <protection locked="0" hidden="1"/>
    </xf>
    <xf numFmtId="0" fontId="32" fillId="0" borderId="91" xfId="0" applyFont="1" applyBorder="1" applyAlignment="1" applyProtection="1">
      <alignment horizontal="center"/>
      <protection locked="0" hidden="1"/>
    </xf>
    <xf numFmtId="187" fontId="32" fillId="23" borderId="91" xfId="1" applyFont="1" applyFill="1" applyBorder="1" applyAlignment="1" applyProtection="1">
      <alignment horizontal="center"/>
      <protection locked="0" hidden="1"/>
    </xf>
    <xf numFmtId="187" fontId="32" fillId="23" borderId="63" xfId="1" applyFont="1" applyFill="1" applyBorder="1" applyAlignment="1" applyProtection="1">
      <alignment horizontal="center"/>
      <protection locked="0" hidden="1"/>
    </xf>
    <xf numFmtId="0" fontId="32" fillId="0" borderId="63" xfId="0" applyFont="1" applyBorder="1" applyAlignment="1" applyProtection="1">
      <alignment horizontal="center"/>
      <protection locked="0" hidden="1"/>
    </xf>
    <xf numFmtId="0" fontId="32" fillId="0" borderId="86" xfId="0" applyFont="1" applyBorder="1" applyProtection="1">
      <protection locked="0" hidden="1"/>
    </xf>
    <xf numFmtId="0" fontId="32" fillId="0" borderId="84" xfId="0" applyFont="1" applyBorder="1" applyProtection="1">
      <protection locked="0" hidden="1"/>
    </xf>
    <xf numFmtId="0" fontId="32" fillId="0" borderId="69" xfId="0" applyFont="1" applyBorder="1" applyProtection="1">
      <protection locked="0" hidden="1"/>
    </xf>
    <xf numFmtId="0" fontId="32" fillId="0" borderId="92" xfId="0" applyFont="1" applyBorder="1" applyProtection="1">
      <protection locked="0" hidden="1"/>
    </xf>
  </cellXfs>
  <cellStyles count="6">
    <cellStyle name="Comma" xfId="1" builtinId="3"/>
    <cellStyle name="Comma 3" xfId="4" xr:uid="{ADDAB837-BEBD-4A60-822C-607D2F15319E}"/>
    <cellStyle name="Normal" xfId="0" builtinId="0"/>
    <cellStyle name="Percent" xfId="2" builtinId="5"/>
    <cellStyle name="ปกติ_ตัวอย่างการคำนวณ FACTOR F" xfId="3" xr:uid="{A747B019-E600-496C-84C0-D1602B477338}"/>
    <cellStyle name="ปกติ_ปร.4" xfId="5" xr:uid="{901709A9-686F-4C08-8B22-951258100058}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1.pn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219075</xdr:colOff>
      <xdr:row>0</xdr:row>
      <xdr:rowOff>9525</xdr:rowOff>
    </xdr:from>
    <xdr:to>
      <xdr:col>5</xdr:col>
      <xdr:colOff>1085850</xdr:colOff>
      <xdr:row>3</xdr:row>
      <xdr:rowOff>47625</xdr:rowOff>
    </xdr:to>
    <xdr:pic>
      <xdr:nvPicPr>
        <xdr:cNvPr id="3" name="Picture 2" descr="ตราสัญลักษณ์ สพฐ. สวยๆ ชัดๆ - ครูเชียงราย">
          <a:extLst>
            <a:ext uri="{FF2B5EF4-FFF2-40B4-BE49-F238E27FC236}">
              <a16:creationId xmlns:a16="http://schemas.microsoft.com/office/drawing/2014/main" id="{121AA1BC-416F-8BC1-BC90-1492196A5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00950" y="9525"/>
          <a:ext cx="8667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390525</xdr:colOff>
      <xdr:row>0</xdr:row>
      <xdr:rowOff>38100</xdr:rowOff>
    </xdr:from>
    <xdr:to>
      <xdr:col>4</xdr:col>
      <xdr:colOff>1235075</xdr:colOff>
      <xdr:row>3</xdr:row>
      <xdr:rowOff>57150</xdr:rowOff>
    </xdr:to>
    <xdr:pic>
      <xdr:nvPicPr>
        <xdr:cNvPr id="4" name="Picture 3" descr="ไม่มีคำอธิบายรูปภาพ">
          <a:extLst>
            <a:ext uri="{FF2B5EF4-FFF2-40B4-BE49-F238E27FC236}">
              <a16:creationId xmlns:a16="http://schemas.microsoft.com/office/drawing/2014/main" id="{C08FF39C-B25E-42AB-B95D-087DFC8BE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5575" y="38100"/>
          <a:ext cx="844550" cy="847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1638300</xdr:colOff>
      <xdr:row>30</xdr:row>
      <xdr:rowOff>19050</xdr:rowOff>
    </xdr:from>
    <xdr:to>
      <xdr:col>5</xdr:col>
      <xdr:colOff>2505075</xdr:colOff>
      <xdr:row>32</xdr:row>
      <xdr:rowOff>180975</xdr:rowOff>
    </xdr:to>
    <xdr:pic>
      <xdr:nvPicPr>
        <xdr:cNvPr id="2" name="Picture 1" descr="ตราสัญลักษณ์ สพฐ. สวยๆ ชัดๆ - ครูเชียงราย">
          <a:extLst>
            <a:ext uri="{FF2B5EF4-FFF2-40B4-BE49-F238E27FC236}">
              <a16:creationId xmlns:a16="http://schemas.microsoft.com/office/drawing/2014/main" id="{7061AB0B-897A-4408-912E-4ABBEB43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3925" y="19050"/>
          <a:ext cx="8667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666750</xdr:colOff>
      <xdr:row>30</xdr:row>
      <xdr:rowOff>38100</xdr:rowOff>
    </xdr:from>
    <xdr:to>
      <xdr:col>5</xdr:col>
      <xdr:colOff>1514475</xdr:colOff>
      <xdr:row>32</xdr:row>
      <xdr:rowOff>180975</xdr:rowOff>
    </xdr:to>
    <xdr:pic>
      <xdr:nvPicPr>
        <xdr:cNvPr id="3" name="Picture 2" descr="ไม่มีคำอธิบายรูปภาพ">
          <a:extLst>
            <a:ext uri="{FF2B5EF4-FFF2-40B4-BE49-F238E27FC236}">
              <a16:creationId xmlns:a16="http://schemas.microsoft.com/office/drawing/2014/main" id="{64A41082-09A4-F82E-3F08-5A5EADFFD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68045" y="6783532"/>
          <a:ext cx="847725" cy="8529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1795029</xdr:colOff>
      <xdr:row>0</xdr:row>
      <xdr:rowOff>277957</xdr:rowOff>
    </xdr:from>
    <xdr:to>
      <xdr:col>5</xdr:col>
      <xdr:colOff>2661804</xdr:colOff>
      <xdr:row>3</xdr:row>
      <xdr:rowOff>84859</xdr:rowOff>
    </xdr:to>
    <xdr:pic>
      <xdr:nvPicPr>
        <xdr:cNvPr id="4" name="Picture 3" descr="ตราสัญลักษณ์ สพฐ. สวยๆ ชัดๆ - ครูเชียงราย">
          <a:extLst>
            <a:ext uri="{FF2B5EF4-FFF2-40B4-BE49-F238E27FC236}">
              <a16:creationId xmlns:a16="http://schemas.microsoft.com/office/drawing/2014/main" id="{F510759D-C528-4B03-B0A5-435528D3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6324" y="277957"/>
          <a:ext cx="866775" cy="8719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832139</xdr:colOff>
      <xdr:row>0</xdr:row>
      <xdr:rowOff>263237</xdr:rowOff>
    </xdr:from>
    <xdr:to>
      <xdr:col>5</xdr:col>
      <xdr:colOff>1674957</xdr:colOff>
      <xdr:row>3</xdr:row>
      <xdr:rowOff>51089</xdr:rowOff>
    </xdr:to>
    <xdr:pic>
      <xdr:nvPicPr>
        <xdr:cNvPr id="5" name="Picture 4" descr="ไม่มีคำอธิบายรูปภาพ">
          <a:extLst>
            <a:ext uri="{FF2B5EF4-FFF2-40B4-BE49-F238E27FC236}">
              <a16:creationId xmlns:a16="http://schemas.microsoft.com/office/drawing/2014/main" id="{A303BF9E-88D1-4F3C-B3AB-6936CD1DB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33434" y="263237"/>
          <a:ext cx="842818" cy="852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87674</xdr:colOff>
      <xdr:row>0</xdr:row>
      <xdr:rowOff>54767</xdr:rowOff>
    </xdr:from>
    <xdr:to>
      <xdr:col>27</xdr:col>
      <xdr:colOff>108148</xdr:colOff>
      <xdr:row>14</xdr:row>
      <xdr:rowOff>79375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C6B3E67-F5AF-56C1-F813-49ED75F865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817" b="38800"/>
        <a:stretch>
          <a:fillRect/>
        </a:stretch>
      </xdr:blipFill>
      <xdr:spPr bwMode="auto">
        <a:xfrm>
          <a:off x="11231924" y="54767"/>
          <a:ext cx="13522162" cy="491410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5</xdr:col>
      <xdr:colOff>28575</xdr:colOff>
      <xdr:row>15</xdr:row>
      <xdr:rowOff>85725</xdr:rowOff>
    </xdr:from>
    <xdr:to>
      <xdr:col>5</xdr:col>
      <xdr:colOff>342900</xdr:colOff>
      <xdr:row>15</xdr:row>
      <xdr:rowOff>342900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77CECE81-0C14-DE99-5CDA-D44B370283A8}"/>
            </a:ext>
          </a:extLst>
        </xdr:cNvPr>
        <xdr:cNvSpPr/>
      </xdr:nvSpPr>
      <xdr:spPr>
        <a:xfrm>
          <a:off x="8258175" y="5372100"/>
          <a:ext cx="314325" cy="25717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85725</xdr:colOff>
      <xdr:row>48</xdr:row>
      <xdr:rowOff>201613</xdr:rowOff>
    </xdr:from>
    <xdr:to>
      <xdr:col>5</xdr:col>
      <xdr:colOff>381000</xdr:colOff>
      <xdr:row>48</xdr:row>
      <xdr:rowOff>449263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0B6A50E9-42AE-48F6-B0F5-30F3856A3002}"/>
            </a:ext>
          </a:extLst>
        </xdr:cNvPr>
        <xdr:cNvSpPr/>
      </xdr:nvSpPr>
      <xdr:spPr>
        <a:xfrm>
          <a:off x="9499600" y="14171613"/>
          <a:ext cx="295275" cy="24765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18</xdr:row>
      <xdr:rowOff>9525</xdr:rowOff>
    </xdr:from>
    <xdr:to>
      <xdr:col>2</xdr:col>
      <xdr:colOff>0</xdr:colOff>
      <xdr:row>20</xdr:row>
      <xdr:rowOff>38100</xdr:rowOff>
    </xdr:to>
    <xdr:sp macro="" textlink="">
      <xdr:nvSpPr>
        <xdr:cNvPr id="4" name="วงเล็บปีกกาซ้าย 1">
          <a:extLst>
            <a:ext uri="{FF2B5EF4-FFF2-40B4-BE49-F238E27FC236}">
              <a16:creationId xmlns:a16="http://schemas.microsoft.com/office/drawing/2014/main" id="{5D6D864B-CBFB-4D0E-B93A-2E15D7B822ED}"/>
            </a:ext>
          </a:extLst>
        </xdr:cNvPr>
        <xdr:cNvSpPr/>
      </xdr:nvSpPr>
      <xdr:spPr>
        <a:xfrm>
          <a:off x="752475" y="5972175"/>
          <a:ext cx="133350" cy="561975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9</xdr:col>
      <xdr:colOff>57150</xdr:colOff>
      <xdr:row>18</xdr:row>
      <xdr:rowOff>28575</xdr:rowOff>
    </xdr:from>
    <xdr:to>
      <xdr:col>9</xdr:col>
      <xdr:colOff>142875</xdr:colOff>
      <xdr:row>20</xdr:row>
      <xdr:rowOff>28575</xdr:rowOff>
    </xdr:to>
    <xdr:sp macro="" textlink="">
      <xdr:nvSpPr>
        <xdr:cNvPr id="5" name="วงเล็บปีกกาขวา 2">
          <a:extLst>
            <a:ext uri="{FF2B5EF4-FFF2-40B4-BE49-F238E27FC236}">
              <a16:creationId xmlns:a16="http://schemas.microsoft.com/office/drawing/2014/main" id="{5630C81B-42B7-4440-AED0-C954B89C3CAB}"/>
            </a:ext>
          </a:extLst>
        </xdr:cNvPr>
        <xdr:cNvSpPr/>
      </xdr:nvSpPr>
      <xdr:spPr>
        <a:xfrm>
          <a:off x="4991100" y="5991225"/>
          <a:ext cx="85725" cy="533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\Desktop\Depreciation%20Building%20School\&#3648;&#3594;&#3655;&#3588;%20FACTOR%20F%202553.xls" TargetMode="External"/><Relationship Id="rId1" Type="http://schemas.openxmlformats.org/officeDocument/2006/relationships/externalLinkPath" Target="/Users/PC/Desktop/Depreciation%20Building%20School/&#3648;&#3594;&#3655;&#3588;%20FACTOR%20F%20255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าคาต้นทุน"/>
      <sheetName val="ปร.5"/>
      <sheetName val="{Factor F}"/>
      <sheetName val="Sheet1"/>
    </sheetNames>
    <sheetDataSet>
      <sheetData sheetId="0"/>
      <sheetData sheetId="1">
        <row r="9">
          <cell r="K9">
            <v>647700</v>
          </cell>
        </row>
      </sheetData>
      <sheetData sheetId="2"/>
      <sheetData sheetId="3">
        <row r="2">
          <cell r="G2">
            <v>647700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EC439-EE58-44B7-9CB7-4767C747F203}">
  <sheetPr>
    <tabColor theme="9" tint="0.39997558519241921"/>
  </sheetPr>
  <dimension ref="A1:F14"/>
  <sheetViews>
    <sheetView zoomScaleNormal="100" workbookViewId="0">
      <selection sqref="A1:F14"/>
    </sheetView>
  </sheetViews>
  <sheetFormatPr defaultColWidth="24" defaultRowHeight="20"/>
  <cols>
    <col min="1" max="1" width="17.453125" style="93" customWidth="1"/>
    <col min="2" max="2" width="32.453125" style="93" customWidth="1"/>
    <col min="3" max="3" width="17.81640625" style="93" customWidth="1"/>
    <col min="4" max="4" width="24" style="93"/>
    <col min="5" max="6" width="19" style="93" customWidth="1"/>
    <col min="7" max="16384" width="24" style="93"/>
  </cols>
  <sheetData>
    <row r="1" spans="1:6">
      <c r="A1" s="281" t="s">
        <v>35</v>
      </c>
      <c r="B1" s="282"/>
      <c r="C1" s="282"/>
      <c r="D1" s="282"/>
      <c r="E1" s="114"/>
      <c r="F1" s="115"/>
    </row>
    <row r="2" spans="1:6">
      <c r="A2" s="283" t="s">
        <v>33</v>
      </c>
      <c r="B2" s="284"/>
      <c r="C2" s="284"/>
      <c r="D2" s="284"/>
      <c r="E2" s="116"/>
      <c r="F2" s="121"/>
    </row>
    <row r="3" spans="1:6">
      <c r="A3" s="122"/>
      <c r="B3" s="116"/>
      <c r="C3" s="116"/>
      <c r="D3" s="116"/>
      <c r="E3" s="116"/>
      <c r="F3" s="121"/>
    </row>
    <row r="4" spans="1:6" ht="9.75" customHeight="1" thickBot="1">
      <c r="A4" s="123"/>
      <c r="B4" s="117"/>
      <c r="C4" s="117"/>
      <c r="D4" s="117"/>
      <c r="E4" s="117"/>
      <c r="F4" s="118"/>
    </row>
    <row r="5" spans="1:6" ht="30" customHeight="1">
      <c r="A5" s="94" t="s">
        <v>16</v>
      </c>
      <c r="B5" s="95" t="s">
        <v>17</v>
      </c>
      <c r="C5" s="95" t="s">
        <v>77</v>
      </c>
      <c r="D5" s="95" t="s">
        <v>19</v>
      </c>
      <c r="E5" s="95" t="s">
        <v>23</v>
      </c>
      <c r="F5" s="96" t="s">
        <v>25</v>
      </c>
    </row>
    <row r="6" spans="1:6" ht="30" customHeight="1">
      <c r="A6" s="97"/>
      <c r="B6" s="98"/>
      <c r="C6" s="98" t="s">
        <v>18</v>
      </c>
      <c r="D6" s="98"/>
      <c r="E6" s="98" t="s">
        <v>24</v>
      </c>
      <c r="F6" s="99" t="s">
        <v>26</v>
      </c>
    </row>
    <row r="7" spans="1:6" ht="30" customHeight="1">
      <c r="A7" s="100" t="s">
        <v>0</v>
      </c>
      <c r="B7" s="101" t="s">
        <v>1</v>
      </c>
      <c r="C7" s="119">
        <v>13300</v>
      </c>
      <c r="D7" s="102" t="s">
        <v>21</v>
      </c>
      <c r="E7" s="102">
        <v>18</v>
      </c>
      <c r="F7" s="103">
        <v>93</v>
      </c>
    </row>
    <row r="8" spans="1:6" ht="30" customHeight="1">
      <c r="A8" s="100" t="s">
        <v>2</v>
      </c>
      <c r="B8" s="101" t="s">
        <v>7</v>
      </c>
      <c r="C8" s="119">
        <v>14400</v>
      </c>
      <c r="D8" s="102" t="s">
        <v>21</v>
      </c>
      <c r="E8" s="102">
        <v>18</v>
      </c>
      <c r="F8" s="103">
        <v>93</v>
      </c>
    </row>
    <row r="9" spans="1:6" ht="30" customHeight="1">
      <c r="A9" s="100" t="s">
        <v>3</v>
      </c>
      <c r="B9" s="101" t="s">
        <v>8</v>
      </c>
      <c r="C9" s="119">
        <v>12000</v>
      </c>
      <c r="D9" s="102" t="s">
        <v>21</v>
      </c>
      <c r="E9" s="102">
        <v>18</v>
      </c>
      <c r="F9" s="103">
        <v>93</v>
      </c>
    </row>
    <row r="10" spans="1:6" ht="30" customHeight="1">
      <c r="A10" s="100" t="s">
        <v>4</v>
      </c>
      <c r="B10" s="101" t="s">
        <v>9</v>
      </c>
      <c r="C10" s="119">
        <v>10500</v>
      </c>
      <c r="D10" s="102" t="s">
        <v>20</v>
      </c>
      <c r="E10" s="102">
        <v>42</v>
      </c>
      <c r="F10" s="103">
        <v>76</v>
      </c>
    </row>
    <row r="11" spans="1:6" ht="30" customHeight="1">
      <c r="A11" s="100" t="s">
        <v>5</v>
      </c>
      <c r="B11" s="101" t="s">
        <v>10</v>
      </c>
      <c r="C11" s="119">
        <v>9700</v>
      </c>
      <c r="D11" s="102" t="s">
        <v>20</v>
      </c>
      <c r="E11" s="102">
        <v>42</v>
      </c>
      <c r="F11" s="103">
        <v>76</v>
      </c>
    </row>
    <row r="12" spans="1:6" ht="30" customHeight="1">
      <c r="A12" s="100" t="s">
        <v>6</v>
      </c>
      <c r="B12" s="101" t="s">
        <v>13</v>
      </c>
      <c r="C12" s="119">
        <v>11600</v>
      </c>
      <c r="D12" s="102" t="s">
        <v>22</v>
      </c>
      <c r="E12" s="102">
        <v>21</v>
      </c>
      <c r="F12" s="103">
        <v>85</v>
      </c>
    </row>
    <row r="13" spans="1:6" ht="30" customHeight="1">
      <c r="A13" s="100" t="s">
        <v>11</v>
      </c>
      <c r="B13" s="101" t="s">
        <v>14</v>
      </c>
      <c r="C13" s="119">
        <v>11900</v>
      </c>
      <c r="D13" s="102" t="s">
        <v>20</v>
      </c>
      <c r="E13" s="102">
        <v>42</v>
      </c>
      <c r="F13" s="103">
        <v>76</v>
      </c>
    </row>
    <row r="14" spans="1:6" ht="30" customHeight="1" thickBot="1">
      <c r="A14" s="104" t="s">
        <v>12</v>
      </c>
      <c r="B14" s="105" t="s">
        <v>15</v>
      </c>
      <c r="C14" s="120">
        <v>13700</v>
      </c>
      <c r="D14" s="106" t="s">
        <v>20</v>
      </c>
      <c r="E14" s="106">
        <v>42</v>
      </c>
      <c r="F14" s="107">
        <v>76</v>
      </c>
    </row>
  </sheetData>
  <mergeCells count="2">
    <mergeCell ref="A1:D1"/>
    <mergeCell ref="A2:D2"/>
  </mergeCells>
  <phoneticPr fontId="2" type="noConversion"/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ECF17-08AC-43ED-A7BE-1C6207020D25}">
  <sheetPr>
    <pageSetUpPr fitToPage="1"/>
  </sheetPr>
  <dimension ref="A1:I70"/>
  <sheetViews>
    <sheetView tabSelected="1" view="pageBreakPreview" topLeftCell="A47" zoomScale="80" zoomScaleNormal="100" zoomScaleSheetLayoutView="80" workbookViewId="0">
      <selection activeCell="D39" sqref="D39"/>
    </sheetView>
  </sheetViews>
  <sheetFormatPr defaultColWidth="9.1796875" defaultRowHeight="27.75" customHeight="1"/>
  <cols>
    <col min="1" max="1" width="7.54296875" style="483" customWidth="1"/>
    <col min="2" max="2" width="39.6328125" style="403" customWidth="1"/>
    <col min="3" max="3" width="22.08984375" style="403" customWidth="1"/>
    <col min="4" max="4" width="23" style="428" customWidth="1"/>
    <col min="5" max="5" width="26.7265625" style="428" customWidth="1"/>
    <col min="6" max="6" width="40.7265625" style="403" customWidth="1"/>
    <col min="7" max="16384" width="9.1796875" style="403"/>
  </cols>
  <sheetData>
    <row r="1" spans="1:6" ht="27.75" customHeight="1" thickTop="1">
      <c r="A1" s="399" t="s">
        <v>35</v>
      </c>
      <c r="B1" s="400"/>
      <c r="C1" s="400"/>
      <c r="D1" s="400"/>
      <c r="E1" s="401"/>
      <c r="F1" s="402"/>
    </row>
    <row r="2" spans="1:6" ht="27.75" customHeight="1">
      <c r="A2" s="404" t="s">
        <v>33</v>
      </c>
      <c r="B2" s="405"/>
      <c r="C2" s="405"/>
      <c r="D2" s="405"/>
      <c r="E2" s="406"/>
      <c r="F2" s="407"/>
    </row>
    <row r="3" spans="1:6" ht="27.75" customHeight="1">
      <c r="A3" s="408"/>
      <c r="B3" s="406"/>
      <c r="C3" s="406"/>
      <c r="D3" s="406"/>
      <c r="E3" s="406"/>
      <c r="F3" s="407"/>
    </row>
    <row r="4" spans="1:6" ht="27.75" customHeight="1" thickBot="1">
      <c r="A4" s="409"/>
      <c r="B4" s="410"/>
      <c r="C4" s="410"/>
      <c r="D4" s="410"/>
      <c r="E4" s="410"/>
      <c r="F4" s="411"/>
    </row>
    <row r="5" spans="1:6" ht="27.75" customHeight="1">
      <c r="A5" s="412" t="s">
        <v>16</v>
      </c>
      <c r="B5" s="413" t="s">
        <v>27</v>
      </c>
      <c r="C5" s="413" t="s">
        <v>77</v>
      </c>
      <c r="D5" s="413" t="s">
        <v>19</v>
      </c>
      <c r="E5" s="413" t="s">
        <v>23</v>
      </c>
      <c r="F5" s="414" t="s">
        <v>25</v>
      </c>
    </row>
    <row r="6" spans="1:6" ht="27.75" customHeight="1">
      <c r="A6" s="415" t="s">
        <v>85</v>
      </c>
      <c r="B6" s="416"/>
      <c r="C6" s="416" t="s">
        <v>18</v>
      </c>
      <c r="D6" s="416"/>
      <c r="E6" s="416" t="s">
        <v>24</v>
      </c>
      <c r="F6" s="417" t="s">
        <v>26</v>
      </c>
    </row>
    <row r="7" spans="1:6" ht="27.75" customHeight="1">
      <c r="A7" s="418">
        <v>1</v>
      </c>
      <c r="B7" s="419" t="s">
        <v>1</v>
      </c>
      <c r="C7" s="129">
        <v>11500</v>
      </c>
      <c r="D7" s="420" t="s">
        <v>21</v>
      </c>
      <c r="E7" s="420">
        <v>18</v>
      </c>
      <c r="F7" s="421">
        <v>0.93</v>
      </c>
    </row>
    <row r="8" spans="1:6" ht="27.75" customHeight="1">
      <c r="A8" s="418">
        <v>2</v>
      </c>
      <c r="B8" s="419" t="s">
        <v>7</v>
      </c>
      <c r="C8" s="129">
        <v>13800</v>
      </c>
      <c r="D8" s="420" t="s">
        <v>21</v>
      </c>
      <c r="E8" s="420">
        <v>18</v>
      </c>
      <c r="F8" s="421">
        <v>0.93</v>
      </c>
    </row>
    <row r="9" spans="1:6" ht="27.75" customHeight="1">
      <c r="A9" s="418">
        <v>3</v>
      </c>
      <c r="B9" s="419" t="s">
        <v>8</v>
      </c>
      <c r="C9" s="129">
        <v>12000</v>
      </c>
      <c r="D9" s="420" t="s">
        <v>21</v>
      </c>
      <c r="E9" s="420">
        <v>18</v>
      </c>
      <c r="F9" s="421">
        <v>0.93</v>
      </c>
    </row>
    <row r="10" spans="1:6" ht="27.75" customHeight="1">
      <c r="A10" s="418">
        <v>4</v>
      </c>
      <c r="B10" s="419" t="s">
        <v>9</v>
      </c>
      <c r="C10" s="129">
        <v>8600</v>
      </c>
      <c r="D10" s="420" t="s">
        <v>20</v>
      </c>
      <c r="E10" s="420">
        <v>42</v>
      </c>
      <c r="F10" s="421">
        <v>0.76</v>
      </c>
    </row>
    <row r="11" spans="1:6" ht="27.75" customHeight="1">
      <c r="A11" s="418">
        <v>5</v>
      </c>
      <c r="B11" s="419" t="s">
        <v>10</v>
      </c>
      <c r="C11" s="129">
        <v>8500</v>
      </c>
      <c r="D11" s="420" t="s">
        <v>20</v>
      </c>
      <c r="E11" s="420">
        <v>42</v>
      </c>
      <c r="F11" s="421">
        <v>0.76</v>
      </c>
    </row>
    <row r="12" spans="1:6" ht="27.75" customHeight="1">
      <c r="A12" s="418">
        <v>6</v>
      </c>
      <c r="B12" s="419" t="s">
        <v>13</v>
      </c>
      <c r="C12" s="129">
        <v>9600</v>
      </c>
      <c r="D12" s="420" t="s">
        <v>22</v>
      </c>
      <c r="E12" s="420">
        <v>21</v>
      </c>
      <c r="F12" s="421">
        <v>0.85</v>
      </c>
    </row>
    <row r="13" spans="1:6" ht="27.75" customHeight="1">
      <c r="A13" s="418">
        <v>7</v>
      </c>
      <c r="B13" s="419" t="s">
        <v>14</v>
      </c>
      <c r="C13" s="129">
        <v>10400</v>
      </c>
      <c r="D13" s="420" t="s">
        <v>20</v>
      </c>
      <c r="E13" s="420">
        <v>42</v>
      </c>
      <c r="F13" s="421">
        <v>0.76</v>
      </c>
    </row>
    <row r="14" spans="1:6" ht="27.75" customHeight="1" thickBot="1">
      <c r="A14" s="422">
        <v>8</v>
      </c>
      <c r="B14" s="423" t="s">
        <v>15</v>
      </c>
      <c r="C14" s="278">
        <v>10900</v>
      </c>
      <c r="D14" s="424" t="s">
        <v>20</v>
      </c>
      <c r="E14" s="424">
        <v>42</v>
      </c>
      <c r="F14" s="425">
        <v>0.76</v>
      </c>
    </row>
    <row r="15" spans="1:6" ht="27.75" customHeight="1" thickTop="1">
      <c r="A15" s="426"/>
      <c r="B15" s="426"/>
      <c r="C15" s="124"/>
      <c r="D15" s="427"/>
      <c r="E15" s="427"/>
      <c r="F15" s="427"/>
    </row>
    <row r="16" spans="1:6" ht="27.75" customHeight="1">
      <c r="A16" s="426"/>
      <c r="B16" s="426"/>
      <c r="C16" s="124"/>
      <c r="D16" s="427"/>
      <c r="E16" s="427"/>
      <c r="F16" s="428" t="s">
        <v>86</v>
      </c>
    </row>
    <row r="17" spans="1:6" ht="27.75" customHeight="1">
      <c r="A17" s="426"/>
      <c r="B17" s="426"/>
      <c r="C17" s="124"/>
      <c r="D17" s="427"/>
      <c r="E17" s="427"/>
      <c r="F17" s="428" t="s">
        <v>87</v>
      </c>
    </row>
    <row r="18" spans="1:6" ht="27.75" customHeight="1">
      <c r="A18" s="426"/>
      <c r="B18" s="426"/>
      <c r="C18" s="124"/>
      <c r="D18" s="427"/>
      <c r="E18" s="427"/>
      <c r="F18" s="427"/>
    </row>
    <row r="19" spans="1:6" ht="27.75" customHeight="1">
      <c r="A19" s="426"/>
      <c r="B19" s="426"/>
      <c r="C19" s="124"/>
      <c r="D19" s="427"/>
      <c r="E19" s="427"/>
      <c r="F19" s="427"/>
    </row>
    <row r="20" spans="1:6" s="429" customFormat="1" ht="27.75" customHeight="1" thickBot="1">
      <c r="C20" s="125"/>
      <c r="D20" s="430"/>
      <c r="E20" s="430"/>
      <c r="F20" s="430"/>
    </row>
    <row r="21" spans="1:6" s="429" customFormat="1" ht="27.75" hidden="1" customHeight="1">
      <c r="A21" s="431"/>
      <c r="C21" s="125"/>
      <c r="D21" s="430"/>
      <c r="E21" s="430"/>
      <c r="F21" s="432"/>
    </row>
    <row r="22" spans="1:6" s="429" customFormat="1" ht="27.75" hidden="1" customHeight="1">
      <c r="A22" s="431"/>
      <c r="C22" s="125"/>
      <c r="D22" s="430"/>
      <c r="E22" s="430"/>
      <c r="F22" s="432"/>
    </row>
    <row r="23" spans="1:6" s="429" customFormat="1" ht="27.75" hidden="1" customHeight="1">
      <c r="A23" s="431"/>
      <c r="C23" s="125"/>
      <c r="D23" s="430"/>
      <c r="E23" s="430"/>
      <c r="F23" s="432"/>
    </row>
    <row r="24" spans="1:6" s="429" customFormat="1" ht="27.75" hidden="1" customHeight="1">
      <c r="A24" s="431"/>
      <c r="C24" s="125"/>
      <c r="D24" s="430"/>
      <c r="E24" s="430"/>
      <c r="F24" s="432"/>
    </row>
    <row r="25" spans="1:6" s="429" customFormat="1" ht="27.75" hidden="1" customHeight="1">
      <c r="A25" s="431"/>
      <c r="C25" s="125"/>
      <c r="D25" s="430"/>
      <c r="E25" s="430"/>
      <c r="F25" s="432"/>
    </row>
    <row r="26" spans="1:6" s="429" customFormat="1" ht="27.75" hidden="1" customHeight="1">
      <c r="A26" s="431"/>
      <c r="C26" s="125"/>
      <c r="D26" s="430"/>
      <c r="E26" s="430"/>
      <c r="F26" s="432"/>
    </row>
    <row r="27" spans="1:6" s="429" customFormat="1" ht="27.75" hidden="1" customHeight="1">
      <c r="A27" s="431"/>
      <c r="C27" s="125"/>
      <c r="D27" s="430"/>
      <c r="E27" s="430"/>
      <c r="F27" s="432"/>
    </row>
    <row r="28" spans="1:6" s="429" customFormat="1" ht="27.75" hidden="1" customHeight="1">
      <c r="A28" s="431"/>
      <c r="C28" s="125"/>
      <c r="D28" s="430"/>
      <c r="E28" s="430"/>
      <c r="F28" s="432"/>
    </row>
    <row r="29" spans="1:6" s="429" customFormat="1" ht="22.5" hidden="1" customHeight="1">
      <c r="A29" s="431"/>
      <c r="C29" s="125"/>
      <c r="D29" s="430"/>
      <c r="E29" s="430"/>
      <c r="F29" s="432"/>
    </row>
    <row r="30" spans="1:6" s="429" customFormat="1" ht="27.75" hidden="1" customHeight="1">
      <c r="A30" s="431"/>
      <c r="C30" s="125"/>
      <c r="D30" s="430"/>
      <c r="E30" s="430"/>
      <c r="F30" s="432"/>
    </row>
    <row r="31" spans="1:6" ht="27.75" customHeight="1" thickTop="1">
      <c r="A31" s="433" t="s">
        <v>79</v>
      </c>
      <c r="B31" s="434"/>
      <c r="C31" s="434"/>
      <c r="D31" s="486">
        <v>2568</v>
      </c>
      <c r="E31" s="435"/>
      <c r="F31" s="436"/>
    </row>
    <row r="32" spans="1:6" ht="27.75" customHeight="1">
      <c r="A32" s="437"/>
      <c r="B32" s="438"/>
      <c r="C32" s="438"/>
      <c r="D32" s="439"/>
      <c r="E32" s="439"/>
      <c r="F32" s="440"/>
    </row>
    <row r="33" spans="1:9" ht="27.75" customHeight="1" thickBot="1">
      <c r="A33" s="437"/>
      <c r="B33" s="438"/>
      <c r="C33" s="438"/>
      <c r="D33" s="439"/>
      <c r="E33" s="439"/>
      <c r="F33" s="440"/>
    </row>
    <row r="34" spans="1:9" ht="27.75" customHeight="1">
      <c r="A34" s="441">
        <v>1</v>
      </c>
      <c r="B34" s="442" t="s">
        <v>83</v>
      </c>
      <c r="C34" s="443"/>
      <c r="D34" s="285" t="s">
        <v>96</v>
      </c>
      <c r="E34" s="286"/>
      <c r="F34" s="444"/>
    </row>
    <row r="35" spans="1:9" ht="27.75" customHeight="1">
      <c r="A35" s="445">
        <v>2</v>
      </c>
      <c r="B35" s="446" t="s">
        <v>97</v>
      </c>
      <c r="C35" s="447"/>
      <c r="D35" s="127">
        <v>5</v>
      </c>
      <c r="E35" s="487" t="s">
        <v>10</v>
      </c>
      <c r="F35" s="448"/>
    </row>
    <row r="36" spans="1:9" ht="27.75" customHeight="1">
      <c r="A36" s="445">
        <v>3</v>
      </c>
      <c r="B36" s="449" t="s">
        <v>84</v>
      </c>
      <c r="C36" s="450"/>
      <c r="D36" s="128">
        <v>2531</v>
      </c>
      <c r="E36" s="451"/>
      <c r="F36" s="452"/>
    </row>
    <row r="37" spans="1:9" ht="27.75" customHeight="1">
      <c r="A37" s="453">
        <v>4</v>
      </c>
      <c r="B37" s="449" t="s">
        <v>94</v>
      </c>
      <c r="C37" s="454"/>
      <c r="D37" s="130">
        <f>$D$31-$D$36</f>
        <v>37</v>
      </c>
      <c r="E37" s="455" t="s">
        <v>24</v>
      </c>
      <c r="F37" s="456"/>
    </row>
    <row r="38" spans="1:9" ht="27.75" customHeight="1">
      <c r="A38" s="445">
        <v>6</v>
      </c>
      <c r="B38" s="446" t="s">
        <v>93</v>
      </c>
      <c r="C38" s="450"/>
      <c r="D38" s="279">
        <v>630</v>
      </c>
      <c r="E38" s="457" t="s">
        <v>30</v>
      </c>
      <c r="F38" s="458"/>
      <c r="I38" s="485"/>
    </row>
    <row r="39" spans="1:9" ht="27.75" customHeight="1">
      <c r="A39" s="459">
        <v>5</v>
      </c>
      <c r="B39" s="446" t="s">
        <v>95</v>
      </c>
      <c r="C39" s="450"/>
      <c r="D39" s="131">
        <v>0.64</v>
      </c>
      <c r="E39" s="460" t="s">
        <v>88</v>
      </c>
      <c r="F39" s="461"/>
    </row>
    <row r="40" spans="1:9" ht="27.75" customHeight="1">
      <c r="A40" s="459">
        <v>7</v>
      </c>
      <c r="B40" s="462" t="s">
        <v>92</v>
      </c>
      <c r="C40" s="463"/>
      <c r="D40" s="132">
        <v>1650000</v>
      </c>
      <c r="E40" s="464" t="s">
        <v>31</v>
      </c>
      <c r="F40" s="465" t="s">
        <v>81</v>
      </c>
    </row>
    <row r="41" spans="1:9" ht="27.75" customHeight="1">
      <c r="A41" s="445">
        <v>8</v>
      </c>
      <c r="B41" s="446" t="s">
        <v>28</v>
      </c>
      <c r="C41" s="450"/>
      <c r="D41" s="466" cm="1">
        <f t="array" ref="D41">INDEX(C7:C14,D35)</f>
        <v>8500</v>
      </c>
      <c r="E41" s="457" t="s">
        <v>18</v>
      </c>
      <c r="F41" s="467" t="s">
        <v>80</v>
      </c>
    </row>
    <row r="42" spans="1:9" ht="27.75" customHeight="1">
      <c r="A42" s="453">
        <v>9</v>
      </c>
      <c r="B42" s="446" t="s">
        <v>32</v>
      </c>
      <c r="C42" s="450"/>
      <c r="D42" s="466">
        <f>$D38*$D$41</f>
        <v>5355000</v>
      </c>
      <c r="E42" s="457" t="s">
        <v>18</v>
      </c>
      <c r="F42" s="456"/>
    </row>
    <row r="43" spans="1:9" ht="27.75" customHeight="1">
      <c r="A43" s="459">
        <v>10</v>
      </c>
      <c r="B43" s="446" t="s">
        <v>29</v>
      </c>
      <c r="C43" s="450"/>
      <c r="D43" s="468">
        <f>ราคาต้นทุน!H2</f>
        <v>1.3016000000000001</v>
      </c>
      <c r="E43" s="460" t="s">
        <v>78</v>
      </c>
      <c r="F43" s="461"/>
    </row>
    <row r="44" spans="1:9" ht="27.75" customHeight="1">
      <c r="A44" s="445">
        <v>11</v>
      </c>
      <c r="B44" s="446" t="s">
        <v>91</v>
      </c>
      <c r="C44" s="450"/>
      <c r="D44" s="126">
        <f>$D$42*$D$43</f>
        <v>6970068.0000000009</v>
      </c>
      <c r="E44" s="469" t="s">
        <v>31</v>
      </c>
      <c r="F44" s="470"/>
    </row>
    <row r="45" spans="1:9" ht="27.75" customHeight="1">
      <c r="A45" s="453">
        <v>12</v>
      </c>
      <c r="B45" s="446" t="s">
        <v>89</v>
      </c>
      <c r="C45" s="450"/>
      <c r="D45" s="471">
        <f>$D$39*$D$44</f>
        <v>4460843.5200000005</v>
      </c>
      <c r="E45" s="469" t="s">
        <v>31</v>
      </c>
      <c r="F45" s="472"/>
    </row>
    <row r="46" spans="1:9" ht="27.75" customHeight="1">
      <c r="A46" s="453">
        <v>13</v>
      </c>
      <c r="B46" s="446" t="s">
        <v>90</v>
      </c>
      <c r="C46" s="473" t="s">
        <v>98</v>
      </c>
      <c r="D46" s="474">
        <f>$D$44-$D$45</f>
        <v>2509224.4800000004</v>
      </c>
      <c r="E46" s="475" t="s">
        <v>31</v>
      </c>
      <c r="F46" s="476"/>
    </row>
    <row r="47" spans="1:9" ht="27.75" customHeight="1">
      <c r="A47" s="453">
        <v>14</v>
      </c>
      <c r="B47" s="446" t="s">
        <v>76</v>
      </c>
      <c r="C47" s="473" t="s">
        <v>98</v>
      </c>
      <c r="D47" s="474">
        <f>$D$46*0.5</f>
        <v>1254612.2400000002</v>
      </c>
      <c r="E47" s="477" t="s">
        <v>31</v>
      </c>
      <c r="F47" s="476"/>
    </row>
    <row r="48" spans="1:9" ht="27.75" customHeight="1" thickBot="1">
      <c r="A48" s="478">
        <v>15</v>
      </c>
      <c r="B48" s="479" t="s">
        <v>34</v>
      </c>
      <c r="C48" s="480" t="s">
        <v>98</v>
      </c>
      <c r="D48" s="280">
        <f>$D$40/$D$46</f>
        <v>0.65757368985974496</v>
      </c>
      <c r="E48" s="481" t="str">
        <f>IF(D48&gt;50%,"ไม่คุ้มค่าต่อการลงทุน","คุ้มค่าต่อการลงทุน")</f>
        <v>ไม่คุ้มค่าต่อการลงทุน</v>
      </c>
      <c r="F48" s="482"/>
    </row>
    <row r="49" spans="1:6" ht="49.5" customHeight="1" thickTop="1" thickBot="1">
      <c r="F49" s="484" t="s">
        <v>82</v>
      </c>
    </row>
    <row r="50" spans="1:6" ht="18" customHeight="1" thickBot="1"/>
    <row r="51" spans="1:6" ht="10.5" customHeight="1" thickTop="1">
      <c r="A51" s="488" t="s">
        <v>183</v>
      </c>
      <c r="B51" s="489"/>
      <c r="C51" s="489"/>
      <c r="D51" s="489"/>
      <c r="E51" s="489"/>
      <c r="F51" s="490"/>
    </row>
    <row r="52" spans="1:6" ht="18" customHeight="1">
      <c r="A52" s="491"/>
      <c r="B52" s="492"/>
      <c r="C52" s="492"/>
      <c r="D52" s="492"/>
      <c r="E52" s="492"/>
      <c r="F52" s="493"/>
    </row>
    <row r="53" spans="1:6" ht="13" customHeight="1" thickBot="1">
      <c r="A53" s="494"/>
      <c r="B53" s="495"/>
      <c r="C53" s="495"/>
      <c r="D53" s="495"/>
      <c r="E53" s="495"/>
      <c r="F53" s="496"/>
    </row>
    <row r="54" spans="1:6" ht="15" customHeight="1" thickTop="1">
      <c r="A54" s="497" t="s">
        <v>16</v>
      </c>
      <c r="B54" s="499" t="s">
        <v>101</v>
      </c>
      <c r="C54" s="500"/>
      <c r="D54" s="503" t="s">
        <v>176</v>
      </c>
      <c r="E54" s="503" t="s">
        <v>103</v>
      </c>
      <c r="F54" s="505" t="s">
        <v>107</v>
      </c>
    </row>
    <row r="55" spans="1:6" ht="19.5" customHeight="1" thickBot="1">
      <c r="A55" s="498"/>
      <c r="B55" s="501"/>
      <c r="C55" s="502"/>
      <c r="D55" s="504"/>
      <c r="E55" s="504"/>
      <c r="F55" s="506"/>
    </row>
    <row r="56" spans="1:6" ht="27.75" customHeight="1" thickTop="1">
      <c r="A56" s="509">
        <v>1</v>
      </c>
      <c r="B56" s="508" t="s">
        <v>177</v>
      </c>
      <c r="C56" s="511"/>
      <c r="D56" s="507">
        <f>ROUNDUP('FACTOR F'!L4*ราคาต่อจุด!L19,-1)</f>
        <v>11530</v>
      </c>
      <c r="E56" s="510" t="s">
        <v>178</v>
      </c>
      <c r="F56" s="512"/>
    </row>
    <row r="57" spans="1:6" ht="27.75" customHeight="1">
      <c r="A57" s="513">
        <v>2</v>
      </c>
      <c r="B57" s="514" t="s">
        <v>179</v>
      </c>
      <c r="C57" s="515"/>
      <c r="D57" s="522">
        <f>ROUNDUP(ราคาต่อจุด!L33*'FACTOR F'!L4,-1)</f>
        <v>2360</v>
      </c>
      <c r="E57" s="523" t="s">
        <v>30</v>
      </c>
      <c r="F57" s="529"/>
    </row>
    <row r="58" spans="1:6" ht="27.75" customHeight="1">
      <c r="A58" s="513">
        <v>3</v>
      </c>
      <c r="B58" s="514" t="s">
        <v>142</v>
      </c>
      <c r="C58" s="515"/>
      <c r="D58" s="524">
        <f>ROUNDUP(ราคาต่อจุด!L47*'FACTOR F'!L4,-1)</f>
        <v>2230</v>
      </c>
      <c r="E58" s="523" t="s">
        <v>30</v>
      </c>
      <c r="F58" s="529"/>
    </row>
    <row r="59" spans="1:6" ht="27.75" customHeight="1">
      <c r="A59" s="513">
        <v>4</v>
      </c>
      <c r="B59" s="514" t="s">
        <v>147</v>
      </c>
      <c r="C59" s="515"/>
      <c r="D59" s="524">
        <f>ROUNDUP(ราคาต่อจุด!L58*'FACTOR F'!L4,-1)</f>
        <v>1970</v>
      </c>
      <c r="E59" s="523" t="s">
        <v>30</v>
      </c>
      <c r="F59" s="529"/>
    </row>
    <row r="60" spans="1:6" ht="27.75" customHeight="1">
      <c r="A60" s="513">
        <v>5</v>
      </c>
      <c r="B60" s="514" t="s">
        <v>150</v>
      </c>
      <c r="C60" s="515"/>
      <c r="D60" s="524">
        <f>ROUNDUP(ราคาต่อจุด!L71*'FACTOR F'!L4,-1)</f>
        <v>3540</v>
      </c>
      <c r="E60" s="523" t="s">
        <v>30</v>
      </c>
      <c r="F60" s="529"/>
    </row>
    <row r="61" spans="1:6" ht="27.75" customHeight="1">
      <c r="A61" s="513">
        <v>6</v>
      </c>
      <c r="B61" s="514" t="s">
        <v>154</v>
      </c>
      <c r="C61" s="515"/>
      <c r="D61" s="524">
        <f>ROUNDUP(ราคาต่อจุด!L80*'FACTOR F'!L4,-1)</f>
        <v>1310</v>
      </c>
      <c r="E61" s="523" t="s">
        <v>30</v>
      </c>
      <c r="F61" s="529"/>
    </row>
    <row r="62" spans="1:6" ht="27.75" customHeight="1">
      <c r="A62" s="513">
        <v>7</v>
      </c>
      <c r="B62" s="514" t="s">
        <v>180</v>
      </c>
      <c r="C62" s="515"/>
      <c r="D62" s="524">
        <f>ROUNDUP(ราคาต่อจุด!L94*'FACTOR F'!L4,-1)</f>
        <v>2490</v>
      </c>
      <c r="E62" s="523" t="s">
        <v>30</v>
      </c>
      <c r="F62" s="529"/>
    </row>
    <row r="63" spans="1:6" ht="27.75" customHeight="1">
      <c r="A63" s="513">
        <v>8</v>
      </c>
      <c r="B63" s="514" t="str">
        <f>ราคาต่อจุด!B96</f>
        <v>งานพื้นไฟเบอร์ซีเมนต์ หนา 16 มม. พร้อมโครงเหล็ก</v>
      </c>
      <c r="C63" s="515"/>
      <c r="D63" s="524">
        <f>ROUNDUP(ราคาต่อจุด!H96*'FACTOR F'!L4,-1)</f>
        <v>2400</v>
      </c>
      <c r="E63" s="523" t="s">
        <v>30</v>
      </c>
      <c r="F63" s="529"/>
    </row>
    <row r="64" spans="1:6" ht="27.75" customHeight="1">
      <c r="A64" s="513">
        <v>9</v>
      </c>
      <c r="B64" s="514" t="s">
        <v>173</v>
      </c>
      <c r="C64" s="515"/>
      <c r="D64" s="524">
        <f>ROUNDUP(ราคาต่อจุด!L104*'FACTOR F'!L4,-1)</f>
        <v>840</v>
      </c>
      <c r="E64" s="523" t="s">
        <v>30</v>
      </c>
      <c r="F64" s="529"/>
    </row>
    <row r="65" spans="1:6" ht="27.75" customHeight="1">
      <c r="A65" s="509">
        <v>10</v>
      </c>
      <c r="B65" s="508" t="s">
        <v>181</v>
      </c>
      <c r="C65" s="511"/>
      <c r="D65" s="507">
        <f>ROUNDUP(1680*'FACTOR F'!L4,-1)</f>
        <v>2200</v>
      </c>
      <c r="E65" s="510" t="s">
        <v>30</v>
      </c>
      <c r="F65" s="530"/>
    </row>
    <row r="66" spans="1:6" ht="27.75" customHeight="1">
      <c r="A66" s="516">
        <v>11</v>
      </c>
      <c r="B66" s="519" t="s">
        <v>182</v>
      </c>
      <c r="C66" s="520"/>
      <c r="D66" s="527">
        <f>ROUNDUP(350+70*'FACTOR F'!L4,-1)</f>
        <v>450</v>
      </c>
      <c r="E66" s="528" t="s">
        <v>30</v>
      </c>
      <c r="F66" s="531"/>
    </row>
    <row r="67" spans="1:6" ht="27.75" customHeight="1">
      <c r="A67" s="513">
        <v>12</v>
      </c>
      <c r="B67" s="514" t="s">
        <v>184</v>
      </c>
      <c r="C67" s="515"/>
      <c r="D67" s="524">
        <f>ROUNDUP(350+75+34+30*'FACTOR F'!L5,-1)</f>
        <v>500</v>
      </c>
      <c r="E67" s="523" t="s">
        <v>30</v>
      </c>
      <c r="F67" s="529"/>
    </row>
    <row r="68" spans="1:6" ht="27.75" customHeight="1">
      <c r="A68" s="513">
        <v>13</v>
      </c>
      <c r="B68" s="514" t="s">
        <v>185</v>
      </c>
      <c r="C68" s="515"/>
      <c r="D68" s="524">
        <f>ROUNDUP(1450+149+63+80+96*'FACTOR F'!L6,-1)</f>
        <v>1870</v>
      </c>
      <c r="E68" s="523" t="s">
        <v>178</v>
      </c>
      <c r="F68" s="529"/>
    </row>
    <row r="69" spans="1:6" ht="27.75" customHeight="1" thickBot="1">
      <c r="A69" s="517">
        <v>14</v>
      </c>
      <c r="B69" s="518" t="s">
        <v>186</v>
      </c>
      <c r="C69" s="521"/>
      <c r="D69" s="526">
        <f>ROUNDUP(480+149+63+80*'FACTOR F'!L7,-1)</f>
        <v>800</v>
      </c>
      <c r="E69" s="525" t="s">
        <v>178</v>
      </c>
      <c r="F69" s="532"/>
    </row>
    <row r="70" spans="1:6" ht="27.75" customHeight="1" thickTop="1"/>
  </sheetData>
  <sheetProtection sheet="1" objects="1" scenarios="1"/>
  <protectedRanges>
    <protectedRange algorithmName="SHA-512" hashValue="PjI+t2lPqt5ILXVG+/FXPNV/QF/L+5T+9UIP5A4Jo4yuXjBNe/sSuGG5CnVu8bDhl80dcuV2PpOkpAiCX4x3eg==" saltValue="5YeezotgVdUjrYqSB5nyfA==" spinCount="100000" sqref="A34:B34 B35:B36 A35:A48" name="Range2"/>
    <protectedRange algorithmName="SHA-512" hashValue="6mFwXD+5J4hdMkpq5KQAmyPI1+/NoXZJlTX+f6aHypMSqMFPj7y1+Q/XWhO1wFDs1B6qQwdk9Y/gHRISogO7Lw==" saltValue="stWmPDxSywc3mu98dMn/9g==" spinCount="100000" sqref="A31:C31" name="หัวข้อ"/>
  </protectedRanges>
  <mergeCells count="13">
    <mergeCell ref="E48:F48"/>
    <mergeCell ref="A1:D1"/>
    <mergeCell ref="A2:D2"/>
    <mergeCell ref="E39:F39"/>
    <mergeCell ref="D34:E34"/>
    <mergeCell ref="E43:F43"/>
    <mergeCell ref="A31:C31"/>
    <mergeCell ref="A51:F53"/>
    <mergeCell ref="A54:A55"/>
    <mergeCell ref="B54:C55"/>
    <mergeCell ref="D54:D55"/>
    <mergeCell ref="E54:E55"/>
    <mergeCell ref="F54:F55"/>
  </mergeCells>
  <pageMargins left="0.7" right="0.7" top="0.75" bottom="0.75" header="0.3" footer="0.3"/>
  <pageSetup paperSize="9" scale="8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C7AB2-F734-4B83-A385-CEB80498B0D9}">
  <dimension ref="A1:M104"/>
  <sheetViews>
    <sheetView topLeftCell="A95" workbookViewId="0">
      <selection activeCell="B99" sqref="B99:E99"/>
    </sheetView>
  </sheetViews>
  <sheetFormatPr defaultRowHeight="23"/>
  <cols>
    <col min="5" max="5" width="26.6328125" customWidth="1"/>
    <col min="8" max="8" width="11.6328125" customWidth="1"/>
    <col min="9" max="9" width="11.54296875" customWidth="1"/>
    <col min="10" max="10" width="10.6328125" customWidth="1"/>
    <col min="11" max="11" width="10.453125" customWidth="1"/>
    <col min="12" max="12" width="13.36328125" customWidth="1"/>
    <col min="13" max="13" width="14.54296875" customWidth="1"/>
  </cols>
  <sheetData>
    <row r="1" spans="1:13" ht="23.5" thickBot="1">
      <c r="A1" s="345" t="s">
        <v>99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</row>
    <row r="2" spans="1:13" ht="23.5" thickTop="1">
      <c r="A2" s="340" t="s">
        <v>100</v>
      </c>
      <c r="B2" s="346" t="s">
        <v>101</v>
      </c>
      <c r="C2" s="347"/>
      <c r="D2" s="347"/>
      <c r="E2" s="347"/>
      <c r="F2" s="350" t="s">
        <v>102</v>
      </c>
      <c r="G2" s="352" t="s">
        <v>103</v>
      </c>
      <c r="H2" s="336" t="s">
        <v>104</v>
      </c>
      <c r="I2" s="337"/>
      <c r="J2" s="336" t="s">
        <v>105</v>
      </c>
      <c r="K2" s="337"/>
      <c r="L2" s="338" t="s">
        <v>106</v>
      </c>
      <c r="M2" s="340" t="s">
        <v>107</v>
      </c>
    </row>
    <row r="3" spans="1:13" ht="35" customHeight="1" thickBot="1">
      <c r="A3" s="341"/>
      <c r="B3" s="348"/>
      <c r="C3" s="349"/>
      <c r="D3" s="349"/>
      <c r="E3" s="349"/>
      <c r="F3" s="351"/>
      <c r="G3" s="353"/>
      <c r="H3" s="133" t="s">
        <v>108</v>
      </c>
      <c r="I3" s="133" t="s">
        <v>109</v>
      </c>
      <c r="J3" s="133" t="s">
        <v>108</v>
      </c>
      <c r="K3" s="133" t="s">
        <v>109</v>
      </c>
      <c r="L3" s="339"/>
      <c r="M3" s="341"/>
    </row>
    <row r="4" spans="1:13" ht="23.5" thickTop="1">
      <c r="A4" s="134">
        <v>1</v>
      </c>
      <c r="B4" s="342" t="s">
        <v>110</v>
      </c>
      <c r="C4" s="343"/>
      <c r="D4" s="343"/>
      <c r="E4" s="344"/>
      <c r="F4" s="135"/>
      <c r="G4" s="136"/>
      <c r="H4" s="137"/>
      <c r="I4" s="138"/>
      <c r="J4" s="139"/>
      <c r="K4" s="138"/>
      <c r="L4" s="137"/>
      <c r="M4" s="140"/>
    </row>
    <row r="5" spans="1:13">
      <c r="A5" s="141"/>
      <c r="B5" s="142" t="s">
        <v>59</v>
      </c>
      <c r="C5" s="287" t="s">
        <v>111</v>
      </c>
      <c r="D5" s="287"/>
      <c r="E5" s="288"/>
      <c r="F5" s="145">
        <v>1.5</v>
      </c>
      <c r="G5" s="146" t="s">
        <v>112</v>
      </c>
      <c r="H5" s="147">
        <v>0</v>
      </c>
      <c r="I5" s="148">
        <f t="shared" ref="I5:I18" si="0">SUM(H5)*$F5</f>
        <v>0</v>
      </c>
      <c r="J5" s="149">
        <v>168</v>
      </c>
      <c r="K5" s="148">
        <f t="shared" ref="K5:K18" si="1">SUM(J5)*$F5</f>
        <v>252</v>
      </c>
      <c r="L5" s="147">
        <f t="shared" ref="L5:L18" si="2">SUM(,I5,K5)</f>
        <v>252</v>
      </c>
      <c r="M5" s="144"/>
    </row>
    <row r="6" spans="1:13">
      <c r="A6" s="141"/>
      <c r="B6" s="142" t="s">
        <v>59</v>
      </c>
      <c r="C6" s="143" t="s">
        <v>113</v>
      </c>
      <c r="D6" s="143"/>
      <c r="E6" s="144"/>
      <c r="F6" s="150">
        <v>0.1</v>
      </c>
      <c r="G6" s="146" t="s">
        <v>112</v>
      </c>
      <c r="H6" s="147">
        <v>495</v>
      </c>
      <c r="I6" s="148">
        <f t="shared" si="0"/>
        <v>49.5</v>
      </c>
      <c r="J6" s="149">
        <v>104</v>
      </c>
      <c r="K6" s="148">
        <f t="shared" si="1"/>
        <v>10.4</v>
      </c>
      <c r="L6" s="147">
        <f t="shared" si="2"/>
        <v>59.9</v>
      </c>
      <c r="M6" s="144"/>
    </row>
    <row r="7" spans="1:13">
      <c r="A7" s="151"/>
      <c r="B7" s="142" t="s">
        <v>59</v>
      </c>
      <c r="C7" s="152" t="s">
        <v>114</v>
      </c>
      <c r="D7" s="152"/>
      <c r="E7" s="153"/>
      <c r="F7" s="150">
        <v>0.05</v>
      </c>
      <c r="G7" s="146" t="s">
        <v>112</v>
      </c>
      <c r="H7" s="147">
        <v>2100</v>
      </c>
      <c r="I7" s="148">
        <f t="shared" si="0"/>
        <v>105</v>
      </c>
      <c r="J7" s="149">
        <v>426</v>
      </c>
      <c r="K7" s="148">
        <f t="shared" si="1"/>
        <v>21.3</v>
      </c>
      <c r="L7" s="147">
        <f t="shared" si="2"/>
        <v>126.3</v>
      </c>
      <c r="M7" s="144"/>
    </row>
    <row r="8" spans="1:13">
      <c r="A8" s="141"/>
      <c r="B8" s="142" t="s">
        <v>59</v>
      </c>
      <c r="C8" s="143" t="s">
        <v>115</v>
      </c>
      <c r="D8" s="143"/>
      <c r="E8" s="144"/>
      <c r="F8" s="150">
        <v>4.8</v>
      </c>
      <c r="G8" s="146" t="s">
        <v>30</v>
      </c>
      <c r="H8" s="147">
        <v>0</v>
      </c>
      <c r="I8" s="148">
        <f t="shared" si="0"/>
        <v>0</v>
      </c>
      <c r="J8" s="149">
        <v>10</v>
      </c>
      <c r="K8" s="148">
        <f t="shared" si="1"/>
        <v>48</v>
      </c>
      <c r="L8" s="147">
        <f t="shared" si="2"/>
        <v>48</v>
      </c>
      <c r="M8" s="144"/>
    </row>
    <row r="9" spans="1:13">
      <c r="A9" s="141"/>
      <c r="B9" s="142" t="s">
        <v>59</v>
      </c>
      <c r="C9" s="143" t="s">
        <v>116</v>
      </c>
      <c r="D9" s="143"/>
      <c r="E9" s="144"/>
      <c r="F9" s="150">
        <v>0.3</v>
      </c>
      <c r="G9" s="146" t="s">
        <v>30</v>
      </c>
      <c r="H9" s="147">
        <v>250</v>
      </c>
      <c r="I9" s="148">
        <f t="shared" si="0"/>
        <v>75</v>
      </c>
      <c r="J9" s="149">
        <v>50</v>
      </c>
      <c r="K9" s="148">
        <f t="shared" si="1"/>
        <v>15</v>
      </c>
      <c r="L9" s="147">
        <f t="shared" si="2"/>
        <v>90</v>
      </c>
      <c r="M9" s="144"/>
    </row>
    <row r="10" spans="1:13">
      <c r="A10" s="141"/>
      <c r="B10" s="142" t="s">
        <v>59</v>
      </c>
      <c r="C10" s="143" t="s">
        <v>117</v>
      </c>
      <c r="D10" s="143"/>
      <c r="E10" s="144"/>
      <c r="F10" s="150">
        <f>F8</f>
        <v>4.8</v>
      </c>
      <c r="G10" s="146" t="s">
        <v>30</v>
      </c>
      <c r="H10" s="147">
        <v>250</v>
      </c>
      <c r="I10" s="148">
        <f t="shared" si="0"/>
        <v>1200</v>
      </c>
      <c r="J10" s="149">
        <v>100</v>
      </c>
      <c r="K10" s="148">
        <f t="shared" si="1"/>
        <v>480</v>
      </c>
      <c r="L10" s="147">
        <f t="shared" si="2"/>
        <v>1680</v>
      </c>
      <c r="M10" s="144"/>
    </row>
    <row r="11" spans="1:13">
      <c r="A11" s="141"/>
      <c r="B11" s="142" t="s">
        <v>59</v>
      </c>
      <c r="C11" s="143" t="s">
        <v>118</v>
      </c>
      <c r="D11" s="143"/>
      <c r="E11" s="144"/>
      <c r="F11" s="150">
        <v>2.6</v>
      </c>
      <c r="G11" s="146" t="s">
        <v>30</v>
      </c>
      <c r="H11" s="147">
        <v>150</v>
      </c>
      <c r="I11" s="148">
        <f t="shared" si="0"/>
        <v>390</v>
      </c>
      <c r="J11" s="149">
        <v>80</v>
      </c>
      <c r="K11" s="148">
        <f t="shared" si="1"/>
        <v>208</v>
      </c>
      <c r="L11" s="147">
        <f t="shared" si="2"/>
        <v>598</v>
      </c>
      <c r="M11" s="144"/>
    </row>
    <row r="12" spans="1:13">
      <c r="A12" s="141"/>
      <c r="B12" s="142" t="s">
        <v>59</v>
      </c>
      <c r="C12" s="143" t="s">
        <v>119</v>
      </c>
      <c r="D12" s="143"/>
      <c r="E12" s="144"/>
      <c r="F12" s="150">
        <v>0.4</v>
      </c>
      <c r="G12" s="146" t="s">
        <v>112</v>
      </c>
      <c r="H12" s="147">
        <v>2250</v>
      </c>
      <c r="I12" s="148">
        <f t="shared" si="0"/>
        <v>900</v>
      </c>
      <c r="J12" s="149">
        <v>419</v>
      </c>
      <c r="K12" s="148">
        <f t="shared" si="1"/>
        <v>167.60000000000002</v>
      </c>
      <c r="L12" s="147">
        <f t="shared" si="2"/>
        <v>1067.5999999999999</v>
      </c>
      <c r="M12" s="144"/>
    </row>
    <row r="13" spans="1:13">
      <c r="A13" s="141"/>
      <c r="B13" s="142" t="s">
        <v>59</v>
      </c>
      <c r="C13" s="143" t="s">
        <v>120</v>
      </c>
      <c r="D13" s="143"/>
      <c r="E13" s="144"/>
      <c r="F13" s="150">
        <v>4</v>
      </c>
      <c r="G13" s="146" t="s">
        <v>121</v>
      </c>
      <c r="H13" s="147">
        <v>285</v>
      </c>
      <c r="I13" s="148">
        <f t="shared" si="0"/>
        <v>1140</v>
      </c>
      <c r="J13" s="149">
        <v>32</v>
      </c>
      <c r="K13" s="148">
        <f t="shared" si="1"/>
        <v>128</v>
      </c>
      <c r="L13" s="147">
        <f t="shared" si="2"/>
        <v>1268</v>
      </c>
      <c r="M13" s="144"/>
    </row>
    <row r="14" spans="1:13">
      <c r="A14" s="141"/>
      <c r="B14" s="142" t="s">
        <v>59</v>
      </c>
      <c r="C14" s="143" t="s">
        <v>122</v>
      </c>
      <c r="D14" s="143"/>
      <c r="E14" s="144"/>
      <c r="F14" s="150">
        <v>3</v>
      </c>
      <c r="G14" s="146" t="s">
        <v>121</v>
      </c>
      <c r="H14" s="147">
        <v>23</v>
      </c>
      <c r="I14" s="148">
        <f t="shared" si="0"/>
        <v>69</v>
      </c>
      <c r="J14" s="149">
        <v>10</v>
      </c>
      <c r="K14" s="148">
        <f t="shared" si="1"/>
        <v>30</v>
      </c>
      <c r="L14" s="147">
        <f t="shared" si="2"/>
        <v>99</v>
      </c>
      <c r="M14" s="144"/>
    </row>
    <row r="15" spans="1:13">
      <c r="A15" s="141"/>
      <c r="B15" s="142" t="s">
        <v>59</v>
      </c>
      <c r="C15" s="143" t="s">
        <v>123</v>
      </c>
      <c r="D15" s="143"/>
      <c r="E15" s="144"/>
      <c r="F15" s="150">
        <v>1.2</v>
      </c>
      <c r="G15" s="146" t="s">
        <v>124</v>
      </c>
      <c r="H15" s="147">
        <v>35</v>
      </c>
      <c r="I15" s="148">
        <f t="shared" si="0"/>
        <v>42</v>
      </c>
      <c r="J15" s="149">
        <v>0</v>
      </c>
      <c r="K15" s="148">
        <f t="shared" si="1"/>
        <v>0</v>
      </c>
      <c r="L15" s="147">
        <f t="shared" si="2"/>
        <v>42</v>
      </c>
      <c r="M15" s="144"/>
    </row>
    <row r="16" spans="1:13">
      <c r="A16" s="141"/>
      <c r="B16" s="142" t="s">
        <v>59</v>
      </c>
      <c r="C16" s="143" t="s">
        <v>125</v>
      </c>
      <c r="D16" s="143"/>
      <c r="E16" s="144"/>
      <c r="F16" s="150">
        <f>F10</f>
        <v>4.8</v>
      </c>
      <c r="G16" s="146" t="s">
        <v>30</v>
      </c>
      <c r="H16" s="147">
        <v>60</v>
      </c>
      <c r="I16" s="148">
        <f t="shared" si="0"/>
        <v>288</v>
      </c>
      <c r="J16" s="149">
        <v>80</v>
      </c>
      <c r="K16" s="148">
        <f t="shared" si="1"/>
        <v>384</v>
      </c>
      <c r="L16" s="147">
        <f t="shared" si="2"/>
        <v>672</v>
      </c>
      <c r="M16" s="144"/>
    </row>
    <row r="17" spans="1:13">
      <c r="A17" s="141"/>
      <c r="B17" s="142" t="s">
        <v>59</v>
      </c>
      <c r="C17" s="143" t="s">
        <v>126</v>
      </c>
      <c r="D17" s="143"/>
      <c r="E17" s="144"/>
      <c r="F17" s="150">
        <f>F16</f>
        <v>4.8</v>
      </c>
      <c r="G17" s="146" t="s">
        <v>30</v>
      </c>
      <c r="H17" s="147">
        <v>250</v>
      </c>
      <c r="I17" s="148">
        <f t="shared" si="0"/>
        <v>1200</v>
      </c>
      <c r="J17" s="149">
        <v>100</v>
      </c>
      <c r="K17" s="148">
        <f t="shared" si="1"/>
        <v>480</v>
      </c>
      <c r="L17" s="147">
        <f t="shared" si="2"/>
        <v>1680</v>
      </c>
      <c r="M17" s="144"/>
    </row>
    <row r="18" spans="1:13">
      <c r="A18" s="141"/>
      <c r="B18" s="142" t="s">
        <v>59</v>
      </c>
      <c r="C18" s="143" t="s">
        <v>127</v>
      </c>
      <c r="D18" s="143"/>
      <c r="E18" s="144"/>
      <c r="F18" s="150">
        <f>F16</f>
        <v>4.8</v>
      </c>
      <c r="G18" s="146" t="s">
        <v>30</v>
      </c>
      <c r="H18" s="147">
        <v>120</v>
      </c>
      <c r="I18" s="148">
        <f t="shared" si="0"/>
        <v>576</v>
      </c>
      <c r="J18" s="149">
        <v>100</v>
      </c>
      <c r="K18" s="148">
        <f t="shared" si="1"/>
        <v>480</v>
      </c>
      <c r="L18" s="147">
        <f t="shared" si="2"/>
        <v>1056</v>
      </c>
      <c r="M18" s="144"/>
    </row>
    <row r="19" spans="1:13">
      <c r="A19" s="141"/>
      <c r="B19" s="289" t="s">
        <v>128</v>
      </c>
      <c r="C19" s="290"/>
      <c r="D19" s="290"/>
      <c r="E19" s="291"/>
      <c r="F19" s="150"/>
      <c r="G19" s="146"/>
      <c r="H19" s="147"/>
      <c r="I19" s="148"/>
      <c r="J19" s="149"/>
      <c r="K19" s="148"/>
      <c r="L19" s="157">
        <f>ROUNDUP((L18+L17+L16+L15+L14+L13+L12+L11+L10+L9+L8+L7+L6+L5),-2)</f>
        <v>8800</v>
      </c>
      <c r="M19" s="144"/>
    </row>
    <row r="20" spans="1:13">
      <c r="A20" s="141"/>
      <c r="B20" s="289" t="s">
        <v>129</v>
      </c>
      <c r="C20" s="290"/>
      <c r="D20" s="290"/>
      <c r="E20" s="291"/>
      <c r="F20" s="150"/>
      <c r="G20" s="146"/>
      <c r="H20" s="147"/>
      <c r="I20" s="148"/>
      <c r="J20" s="149"/>
      <c r="K20" s="148"/>
      <c r="L20" s="157"/>
      <c r="M20" s="144"/>
    </row>
    <row r="21" spans="1:13">
      <c r="A21" s="158">
        <v>2</v>
      </c>
      <c r="B21" s="330" t="s">
        <v>130</v>
      </c>
      <c r="C21" s="331"/>
      <c r="D21" s="331"/>
      <c r="E21" s="332"/>
      <c r="F21" s="159"/>
      <c r="G21" s="160"/>
      <c r="H21" s="161"/>
      <c r="I21" s="162"/>
      <c r="J21" s="163"/>
      <c r="K21" s="162"/>
      <c r="L21" s="161"/>
      <c r="M21" s="164"/>
    </row>
    <row r="22" spans="1:13">
      <c r="A22" s="141"/>
      <c r="B22" s="142" t="s">
        <v>59</v>
      </c>
      <c r="C22" s="287" t="s">
        <v>115</v>
      </c>
      <c r="D22" s="287"/>
      <c r="E22" s="288"/>
      <c r="F22" s="165">
        <v>86</v>
      </c>
      <c r="G22" s="146" t="s">
        <v>30</v>
      </c>
      <c r="H22" s="147">
        <v>0</v>
      </c>
      <c r="I22" s="148">
        <f t="shared" ref="I22:I27" si="3">SUM(H22)*$F22</f>
        <v>0</v>
      </c>
      <c r="J22" s="149">
        <v>10</v>
      </c>
      <c r="K22" s="148">
        <f t="shared" ref="K22:K27" si="4">SUM(J22)*$F22</f>
        <v>860</v>
      </c>
      <c r="L22" s="147">
        <f t="shared" ref="L22:L32" si="5">SUM(,I22,K22)</f>
        <v>860</v>
      </c>
      <c r="M22" s="144"/>
    </row>
    <row r="23" spans="1:13">
      <c r="A23" s="141"/>
      <c r="B23" s="142" t="s">
        <v>59</v>
      </c>
      <c r="C23" s="143" t="s">
        <v>131</v>
      </c>
      <c r="D23" s="143"/>
      <c r="E23" s="144"/>
      <c r="F23" s="165">
        <f>F22</f>
        <v>86</v>
      </c>
      <c r="G23" s="146" t="s">
        <v>30</v>
      </c>
      <c r="H23" s="147">
        <v>80</v>
      </c>
      <c r="I23" s="148">
        <f t="shared" si="3"/>
        <v>6880</v>
      </c>
      <c r="J23" s="149" t="s">
        <v>132</v>
      </c>
      <c r="K23" s="148">
        <f t="shared" si="4"/>
        <v>0</v>
      </c>
      <c r="L23" s="147">
        <f t="shared" si="5"/>
        <v>6880</v>
      </c>
      <c r="M23" s="144"/>
    </row>
    <row r="24" spans="1:13">
      <c r="A24" s="141"/>
      <c r="B24" s="142" t="s">
        <v>59</v>
      </c>
      <c r="C24" s="143" t="s">
        <v>133</v>
      </c>
      <c r="D24" s="143"/>
      <c r="E24" s="144"/>
      <c r="F24" s="150">
        <v>3.8</v>
      </c>
      <c r="G24" s="146" t="s">
        <v>30</v>
      </c>
      <c r="H24" s="147">
        <v>295</v>
      </c>
      <c r="I24" s="148">
        <f t="shared" si="3"/>
        <v>1121</v>
      </c>
      <c r="J24" s="149">
        <v>34</v>
      </c>
      <c r="K24" s="148">
        <f t="shared" si="4"/>
        <v>129.19999999999999</v>
      </c>
      <c r="L24" s="147">
        <f t="shared" si="5"/>
        <v>1250.2</v>
      </c>
      <c r="M24" s="144"/>
    </row>
    <row r="25" spans="1:13">
      <c r="A25" s="141"/>
      <c r="B25" s="142" t="s">
        <v>59</v>
      </c>
      <c r="C25" s="143" t="s">
        <v>134</v>
      </c>
      <c r="D25" s="143"/>
      <c r="E25" s="144"/>
      <c r="F25" s="165">
        <f>F22</f>
        <v>86</v>
      </c>
      <c r="G25" s="146" t="s">
        <v>30</v>
      </c>
      <c r="H25" s="147">
        <v>250</v>
      </c>
      <c r="I25" s="148">
        <f t="shared" si="3"/>
        <v>21500</v>
      </c>
      <c r="J25" s="149">
        <v>100</v>
      </c>
      <c r="K25" s="148">
        <f t="shared" si="4"/>
        <v>8600</v>
      </c>
      <c r="L25" s="147">
        <f t="shared" si="5"/>
        <v>30100</v>
      </c>
      <c r="M25" s="144"/>
    </row>
    <row r="26" spans="1:13">
      <c r="A26" s="141"/>
      <c r="B26" s="142" t="s">
        <v>59</v>
      </c>
      <c r="C26" s="143" t="s">
        <v>135</v>
      </c>
      <c r="D26" s="143"/>
      <c r="E26" s="144"/>
      <c r="F26" s="165">
        <f>F22</f>
        <v>86</v>
      </c>
      <c r="G26" s="146" t="s">
        <v>30</v>
      </c>
      <c r="H26" s="147">
        <v>90</v>
      </c>
      <c r="I26" s="148">
        <f t="shared" si="3"/>
        <v>7740</v>
      </c>
      <c r="J26" s="149">
        <v>50</v>
      </c>
      <c r="K26" s="148">
        <f t="shared" si="4"/>
        <v>4300</v>
      </c>
      <c r="L26" s="147">
        <f t="shared" si="5"/>
        <v>12040</v>
      </c>
      <c r="M26" s="144"/>
    </row>
    <row r="27" spans="1:13">
      <c r="A27" s="141"/>
      <c r="B27" s="142" t="s">
        <v>59</v>
      </c>
      <c r="C27" s="143" t="s">
        <v>136</v>
      </c>
      <c r="D27" s="143"/>
      <c r="E27" s="144"/>
      <c r="F27" s="150">
        <v>68</v>
      </c>
      <c r="G27" s="146" t="s">
        <v>121</v>
      </c>
      <c r="H27" s="147">
        <v>346</v>
      </c>
      <c r="I27" s="148">
        <f t="shared" si="3"/>
        <v>23528</v>
      </c>
      <c r="J27" s="149">
        <v>57</v>
      </c>
      <c r="K27" s="148">
        <f t="shared" si="4"/>
        <v>3876</v>
      </c>
      <c r="L27" s="147">
        <f t="shared" si="5"/>
        <v>27404</v>
      </c>
      <c r="M27" s="144"/>
    </row>
    <row r="28" spans="1:13">
      <c r="A28" s="141"/>
      <c r="B28" s="142" t="s">
        <v>59</v>
      </c>
      <c r="C28" s="143" t="s">
        <v>137</v>
      </c>
      <c r="D28" s="143"/>
      <c r="E28" s="144"/>
      <c r="F28" s="150">
        <v>60</v>
      </c>
      <c r="G28" s="146" t="s">
        <v>121</v>
      </c>
      <c r="H28" s="147">
        <v>109</v>
      </c>
      <c r="I28" s="148">
        <f>SUM(H28)*$F28</f>
        <v>6540</v>
      </c>
      <c r="J28" s="149">
        <v>22</v>
      </c>
      <c r="K28" s="148">
        <f>SUM(J28)*$F28</f>
        <v>1320</v>
      </c>
      <c r="L28" s="147">
        <f t="shared" si="5"/>
        <v>7860</v>
      </c>
      <c r="M28" s="144"/>
    </row>
    <row r="29" spans="1:13">
      <c r="A29" s="141"/>
      <c r="B29" s="142" t="s">
        <v>59</v>
      </c>
      <c r="C29" s="143" t="s">
        <v>138</v>
      </c>
      <c r="D29" s="143"/>
      <c r="E29" s="144"/>
      <c r="F29" s="150">
        <v>8.64</v>
      </c>
      <c r="G29" s="146" t="s">
        <v>112</v>
      </c>
      <c r="H29" s="147">
        <v>2420</v>
      </c>
      <c r="I29" s="148">
        <f>SUM(H29)*$F29</f>
        <v>20908.800000000003</v>
      </c>
      <c r="J29" s="149">
        <v>419</v>
      </c>
      <c r="K29" s="148">
        <f>SUM(J29)*$F29</f>
        <v>3620.1600000000003</v>
      </c>
      <c r="L29" s="147">
        <f t="shared" si="5"/>
        <v>24528.960000000003</v>
      </c>
      <c r="M29" s="144"/>
    </row>
    <row r="30" spans="1:13">
      <c r="A30" s="141"/>
      <c r="B30" s="142" t="s">
        <v>59</v>
      </c>
      <c r="C30" s="143" t="s">
        <v>139</v>
      </c>
      <c r="D30" s="143"/>
      <c r="E30" s="144"/>
      <c r="F30" s="150">
        <f>F22</f>
        <v>86</v>
      </c>
      <c r="G30" s="146" t="s">
        <v>30</v>
      </c>
      <c r="H30" s="147">
        <v>183</v>
      </c>
      <c r="I30" s="148">
        <f>SUM(H30)*$F30</f>
        <v>15738</v>
      </c>
      <c r="J30" s="149">
        <v>50</v>
      </c>
      <c r="K30" s="148">
        <f>SUM(J30)*$F30</f>
        <v>4300</v>
      </c>
      <c r="L30" s="147">
        <f t="shared" si="5"/>
        <v>20038</v>
      </c>
      <c r="M30" s="144"/>
    </row>
    <row r="31" spans="1:13">
      <c r="A31" s="151"/>
      <c r="B31" s="142" t="s">
        <v>59</v>
      </c>
      <c r="C31" s="152" t="s">
        <v>140</v>
      </c>
      <c r="D31" s="166"/>
      <c r="E31" s="153"/>
      <c r="F31" s="165">
        <f>F22</f>
        <v>86</v>
      </c>
      <c r="G31" s="146" t="s">
        <v>30</v>
      </c>
      <c r="H31" s="147">
        <v>80</v>
      </c>
      <c r="I31" s="148">
        <f>SUM(H31)*$F31</f>
        <v>6880</v>
      </c>
      <c r="J31" s="149">
        <v>105</v>
      </c>
      <c r="K31" s="148">
        <f>SUM(J31)*$F31</f>
        <v>9030</v>
      </c>
      <c r="L31" s="147">
        <f t="shared" si="5"/>
        <v>15910</v>
      </c>
      <c r="M31" s="144"/>
    </row>
    <row r="32" spans="1:13">
      <c r="A32" s="141"/>
      <c r="B32" s="142" t="s">
        <v>59</v>
      </c>
      <c r="C32" s="143" t="s">
        <v>123</v>
      </c>
      <c r="D32" s="143"/>
      <c r="E32" s="144"/>
      <c r="F32" s="150">
        <v>41</v>
      </c>
      <c r="G32" s="146" t="s">
        <v>124</v>
      </c>
      <c r="H32" s="147">
        <v>25</v>
      </c>
      <c r="I32" s="148">
        <f>SUM(H32)*$F32</f>
        <v>1025</v>
      </c>
      <c r="J32" s="149">
        <v>0</v>
      </c>
      <c r="K32" s="148">
        <f>SUM(J32)*$F32</f>
        <v>0</v>
      </c>
      <c r="L32" s="147">
        <f t="shared" si="5"/>
        <v>1025</v>
      </c>
      <c r="M32" s="144"/>
    </row>
    <row r="33" spans="1:13">
      <c r="A33" s="141"/>
      <c r="B33" s="289" t="s">
        <v>141</v>
      </c>
      <c r="C33" s="290"/>
      <c r="D33" s="290"/>
      <c r="E33" s="291"/>
      <c r="F33" s="150"/>
      <c r="G33" s="146"/>
      <c r="H33" s="147"/>
      <c r="I33" s="148"/>
      <c r="J33" s="149"/>
      <c r="K33" s="148"/>
      <c r="L33" s="157">
        <f>ROUNDUP((L22+L23+L24+L25+L26+L27+L28+L29+L30+L31+L32)/F22,-2)</f>
        <v>1800</v>
      </c>
      <c r="M33" s="144"/>
    </row>
    <row r="34" spans="1:13">
      <c r="A34" s="141"/>
      <c r="B34" s="142"/>
      <c r="C34" s="143"/>
      <c r="D34" s="143"/>
      <c r="E34" s="144"/>
      <c r="F34" s="150"/>
      <c r="G34" s="146"/>
      <c r="H34" s="147"/>
      <c r="I34" s="148"/>
      <c r="J34" s="149"/>
      <c r="K34" s="148"/>
      <c r="L34" s="147"/>
      <c r="M34" s="144"/>
    </row>
    <row r="35" spans="1:13">
      <c r="A35" s="167">
        <v>3</v>
      </c>
      <c r="B35" s="333" t="s">
        <v>142</v>
      </c>
      <c r="C35" s="334"/>
      <c r="D35" s="334"/>
      <c r="E35" s="335"/>
      <c r="F35" s="168"/>
      <c r="G35" s="169"/>
      <c r="H35" s="170"/>
      <c r="I35" s="171"/>
      <c r="J35" s="172"/>
      <c r="K35" s="171"/>
      <c r="L35" s="170"/>
      <c r="M35" s="173"/>
    </row>
    <row r="36" spans="1:13">
      <c r="A36" s="141"/>
      <c r="B36" s="142" t="s">
        <v>59</v>
      </c>
      <c r="C36" s="287" t="s">
        <v>115</v>
      </c>
      <c r="D36" s="287"/>
      <c r="E36" s="288"/>
      <c r="F36" s="165">
        <v>1</v>
      </c>
      <c r="G36" s="146" t="s">
        <v>30</v>
      </c>
      <c r="H36" s="147">
        <v>0</v>
      </c>
      <c r="I36" s="148">
        <f t="shared" ref="I36:I46" si="6">SUM(H36)*$F36</f>
        <v>0</v>
      </c>
      <c r="J36" s="149">
        <v>10</v>
      </c>
      <c r="K36" s="148">
        <f t="shared" ref="K36:K46" si="7">SUM(J36)*$F36</f>
        <v>10</v>
      </c>
      <c r="L36" s="147">
        <f t="shared" ref="L36:L42" si="8">SUM(,I36,K36)</f>
        <v>10</v>
      </c>
      <c r="M36" s="144"/>
    </row>
    <row r="37" spans="1:13">
      <c r="A37" s="141"/>
      <c r="B37" s="142" t="s">
        <v>59</v>
      </c>
      <c r="C37" s="143" t="s">
        <v>131</v>
      </c>
      <c r="D37" s="143"/>
      <c r="E37" s="144"/>
      <c r="F37" s="165">
        <f>F36</f>
        <v>1</v>
      </c>
      <c r="G37" s="146" t="s">
        <v>30</v>
      </c>
      <c r="H37" s="147">
        <v>80</v>
      </c>
      <c r="I37" s="148">
        <f t="shared" si="6"/>
        <v>80</v>
      </c>
      <c r="J37" s="149" t="s">
        <v>132</v>
      </c>
      <c r="K37" s="148">
        <f t="shared" si="7"/>
        <v>0</v>
      </c>
      <c r="L37" s="147">
        <f t="shared" si="8"/>
        <v>80</v>
      </c>
      <c r="M37" s="144"/>
    </row>
    <row r="38" spans="1:13">
      <c r="A38" s="141"/>
      <c r="B38" s="142" t="s">
        <v>59</v>
      </c>
      <c r="C38" s="143" t="s">
        <v>133</v>
      </c>
      <c r="D38" s="143"/>
      <c r="E38" s="144"/>
      <c r="F38" s="165">
        <v>1</v>
      </c>
      <c r="G38" s="146" t="s">
        <v>30</v>
      </c>
      <c r="H38" s="147">
        <v>250</v>
      </c>
      <c r="I38" s="148">
        <f t="shared" si="6"/>
        <v>250</v>
      </c>
      <c r="J38" s="149">
        <v>50</v>
      </c>
      <c r="K38" s="148">
        <f t="shared" si="7"/>
        <v>50</v>
      </c>
      <c r="L38" s="147">
        <f t="shared" si="8"/>
        <v>300</v>
      </c>
      <c r="M38" s="144"/>
    </row>
    <row r="39" spans="1:13">
      <c r="A39" s="141"/>
      <c r="B39" s="142" t="s">
        <v>59</v>
      </c>
      <c r="C39" s="287" t="s">
        <v>134</v>
      </c>
      <c r="D39" s="287"/>
      <c r="E39" s="288"/>
      <c r="F39" s="165">
        <f>F36</f>
        <v>1</v>
      </c>
      <c r="G39" s="146" t="s">
        <v>30</v>
      </c>
      <c r="H39" s="147">
        <v>250</v>
      </c>
      <c r="I39" s="148">
        <f t="shared" si="6"/>
        <v>250</v>
      </c>
      <c r="J39" s="149">
        <v>100</v>
      </c>
      <c r="K39" s="148">
        <f t="shared" si="7"/>
        <v>100</v>
      </c>
      <c r="L39" s="147">
        <f t="shared" si="8"/>
        <v>350</v>
      </c>
      <c r="M39" s="144"/>
    </row>
    <row r="40" spans="1:13">
      <c r="A40" s="141"/>
      <c r="B40" s="142" t="s">
        <v>59</v>
      </c>
      <c r="C40" s="287" t="s">
        <v>135</v>
      </c>
      <c r="D40" s="287"/>
      <c r="E40" s="288"/>
      <c r="F40" s="165">
        <f>F36</f>
        <v>1</v>
      </c>
      <c r="G40" s="146" t="s">
        <v>30</v>
      </c>
      <c r="H40" s="147">
        <v>90</v>
      </c>
      <c r="I40" s="148">
        <f t="shared" si="6"/>
        <v>90</v>
      </c>
      <c r="J40" s="149">
        <v>50</v>
      </c>
      <c r="K40" s="148">
        <f t="shared" si="7"/>
        <v>50</v>
      </c>
      <c r="L40" s="147">
        <f t="shared" si="8"/>
        <v>140</v>
      </c>
      <c r="M40" s="144"/>
    </row>
    <row r="41" spans="1:13">
      <c r="A41" s="151"/>
      <c r="B41" s="142" t="s">
        <v>59</v>
      </c>
      <c r="C41" s="152" t="s">
        <v>140</v>
      </c>
      <c r="D41" s="166"/>
      <c r="E41" s="153"/>
      <c r="F41" s="165">
        <f>F36</f>
        <v>1</v>
      </c>
      <c r="G41" s="146" t="s">
        <v>30</v>
      </c>
      <c r="H41" s="147">
        <v>80</v>
      </c>
      <c r="I41" s="148">
        <f t="shared" si="6"/>
        <v>80</v>
      </c>
      <c r="J41" s="149">
        <v>100</v>
      </c>
      <c r="K41" s="148">
        <f t="shared" si="7"/>
        <v>100</v>
      </c>
      <c r="L41" s="147">
        <f t="shared" si="8"/>
        <v>180</v>
      </c>
      <c r="M41" s="144"/>
    </row>
    <row r="42" spans="1:13">
      <c r="A42" s="151"/>
      <c r="B42" s="174" t="s">
        <v>59</v>
      </c>
      <c r="C42" s="143" t="s">
        <v>143</v>
      </c>
      <c r="D42" s="143"/>
      <c r="E42" s="144"/>
      <c r="F42" s="165">
        <f>F36</f>
        <v>1</v>
      </c>
      <c r="G42" s="146" t="s">
        <v>30</v>
      </c>
      <c r="H42" s="147">
        <v>44</v>
      </c>
      <c r="I42" s="148">
        <f t="shared" si="6"/>
        <v>44</v>
      </c>
      <c r="J42" s="149">
        <v>34</v>
      </c>
      <c r="K42" s="148">
        <f t="shared" si="7"/>
        <v>34</v>
      </c>
      <c r="L42" s="147">
        <f t="shared" si="8"/>
        <v>78</v>
      </c>
      <c r="M42" s="144"/>
    </row>
    <row r="43" spans="1:13">
      <c r="A43" s="141"/>
      <c r="B43" s="142" t="s">
        <v>59</v>
      </c>
      <c r="C43" s="143" t="s">
        <v>139</v>
      </c>
      <c r="D43" s="143"/>
      <c r="E43" s="144"/>
      <c r="F43" s="165">
        <f>F36</f>
        <v>1</v>
      </c>
      <c r="G43" s="146" t="s">
        <v>30</v>
      </c>
      <c r="H43" s="147">
        <v>180</v>
      </c>
      <c r="I43" s="148">
        <f t="shared" si="6"/>
        <v>180</v>
      </c>
      <c r="J43" s="149">
        <v>50</v>
      </c>
      <c r="K43" s="148">
        <f t="shared" si="7"/>
        <v>50</v>
      </c>
      <c r="L43" s="147">
        <f>SUM(,I43,K43)</f>
        <v>230</v>
      </c>
      <c r="M43" s="144"/>
    </row>
    <row r="44" spans="1:13">
      <c r="A44" s="141"/>
      <c r="B44" s="142" t="s">
        <v>59</v>
      </c>
      <c r="C44" s="143" t="s">
        <v>122</v>
      </c>
      <c r="D44" s="143"/>
      <c r="E44" s="144"/>
      <c r="F44" s="165">
        <v>1</v>
      </c>
      <c r="G44" s="146" t="s">
        <v>121</v>
      </c>
      <c r="H44" s="147">
        <v>23</v>
      </c>
      <c r="I44" s="148">
        <f t="shared" si="6"/>
        <v>23</v>
      </c>
      <c r="J44" s="149">
        <v>10</v>
      </c>
      <c r="K44" s="148">
        <f t="shared" si="7"/>
        <v>10</v>
      </c>
      <c r="L44" s="147">
        <f>SUM(,I44,K44)</f>
        <v>33</v>
      </c>
      <c r="M44" s="144"/>
    </row>
    <row r="45" spans="1:13">
      <c r="A45" s="141"/>
      <c r="B45" s="142" t="s">
        <v>59</v>
      </c>
      <c r="C45" s="143" t="s">
        <v>144</v>
      </c>
      <c r="D45" s="143"/>
      <c r="E45" s="144"/>
      <c r="F45" s="165">
        <v>16</v>
      </c>
      <c r="G45" s="146" t="s">
        <v>145</v>
      </c>
      <c r="H45" s="147">
        <v>10</v>
      </c>
      <c r="I45" s="148">
        <f t="shared" si="6"/>
        <v>160</v>
      </c>
      <c r="J45" s="149">
        <v>5</v>
      </c>
      <c r="K45" s="148">
        <f t="shared" si="7"/>
        <v>80</v>
      </c>
      <c r="L45" s="147">
        <f>SUM(,I45,K45)</f>
        <v>240</v>
      </c>
      <c r="M45" s="144"/>
    </row>
    <row r="46" spans="1:13">
      <c r="A46" s="151"/>
      <c r="B46" s="175" t="s">
        <v>59</v>
      </c>
      <c r="C46" s="176" t="s">
        <v>123</v>
      </c>
      <c r="D46" s="177"/>
      <c r="E46" s="178"/>
      <c r="F46" s="179">
        <v>0.06</v>
      </c>
      <c r="G46" s="146" t="s">
        <v>124</v>
      </c>
      <c r="H46" s="147">
        <v>35</v>
      </c>
      <c r="I46" s="148">
        <f t="shared" si="6"/>
        <v>2.1</v>
      </c>
      <c r="J46" s="149">
        <v>0</v>
      </c>
      <c r="K46" s="148">
        <f t="shared" si="7"/>
        <v>0</v>
      </c>
      <c r="L46" s="147">
        <f>SUM(,I46,K46)</f>
        <v>2.1</v>
      </c>
      <c r="M46" s="144"/>
    </row>
    <row r="47" spans="1:13">
      <c r="A47" s="151"/>
      <c r="B47" s="289" t="s">
        <v>146</v>
      </c>
      <c r="C47" s="290"/>
      <c r="D47" s="290"/>
      <c r="E47" s="291"/>
      <c r="F47" s="179"/>
      <c r="G47" s="146"/>
      <c r="H47" s="147"/>
      <c r="I47" s="148"/>
      <c r="J47" s="149"/>
      <c r="K47" s="148"/>
      <c r="L47" s="157">
        <f>ROUNDUP((L46+L45+L44+L43+L42+L41+L40+L39+L38+L37),-2)</f>
        <v>1700</v>
      </c>
      <c r="M47" s="144"/>
    </row>
    <row r="48" spans="1:13">
      <c r="A48" s="151"/>
      <c r="B48" s="154"/>
      <c r="C48" s="155"/>
      <c r="D48" s="155"/>
      <c r="E48" s="156"/>
      <c r="F48" s="179"/>
      <c r="G48" s="146"/>
      <c r="H48" s="147"/>
      <c r="I48" s="148"/>
      <c r="J48" s="149"/>
      <c r="K48" s="148"/>
      <c r="L48" s="180"/>
      <c r="M48" s="144"/>
    </row>
    <row r="49" spans="1:13">
      <c r="A49" s="181">
        <v>4</v>
      </c>
      <c r="B49" s="182" t="s">
        <v>147</v>
      </c>
      <c r="C49" s="183"/>
      <c r="D49" s="183"/>
      <c r="E49" s="184"/>
      <c r="F49" s="185"/>
      <c r="G49" s="186"/>
      <c r="H49" s="187"/>
      <c r="I49" s="188"/>
      <c r="J49" s="189"/>
      <c r="K49" s="188"/>
      <c r="L49" s="187"/>
      <c r="M49" s="190"/>
    </row>
    <row r="50" spans="1:13">
      <c r="A50" s="141"/>
      <c r="B50" s="142" t="s">
        <v>59</v>
      </c>
      <c r="C50" s="143" t="s">
        <v>115</v>
      </c>
      <c r="D50" s="143"/>
      <c r="E50" s="144"/>
      <c r="F50" s="165">
        <v>47</v>
      </c>
      <c r="G50" s="146" t="s">
        <v>30</v>
      </c>
      <c r="H50" s="147">
        <v>0</v>
      </c>
      <c r="I50" s="148">
        <f t="shared" ref="I50:I57" si="9">SUM(H50)*$F50</f>
        <v>0</v>
      </c>
      <c r="J50" s="149">
        <v>10</v>
      </c>
      <c r="K50" s="148">
        <f t="shared" ref="K50:K57" si="10">SUM(J50)*$F50</f>
        <v>470</v>
      </c>
      <c r="L50" s="147">
        <f>SUM(,I50,K50)</f>
        <v>470</v>
      </c>
      <c r="M50" s="144"/>
    </row>
    <row r="51" spans="1:13">
      <c r="A51" s="141"/>
      <c r="B51" s="142" t="s">
        <v>59</v>
      </c>
      <c r="C51" s="143" t="s">
        <v>131</v>
      </c>
      <c r="D51" s="143"/>
      <c r="E51" s="144"/>
      <c r="F51" s="165">
        <f>F50</f>
        <v>47</v>
      </c>
      <c r="G51" s="146" t="s">
        <v>30</v>
      </c>
      <c r="H51" s="147">
        <v>80</v>
      </c>
      <c r="I51" s="148">
        <f t="shared" si="9"/>
        <v>3760</v>
      </c>
      <c r="J51" s="149" t="s">
        <v>132</v>
      </c>
      <c r="K51" s="148">
        <f t="shared" si="10"/>
        <v>0</v>
      </c>
      <c r="L51" s="147">
        <f t="shared" ref="L51:L57" si="11">SUM(,I51,K51)</f>
        <v>3760</v>
      </c>
      <c r="M51" s="144"/>
    </row>
    <row r="52" spans="1:13">
      <c r="A52" s="141"/>
      <c r="B52" s="142" t="s">
        <v>59</v>
      </c>
      <c r="C52" s="143" t="s">
        <v>133</v>
      </c>
      <c r="D52" s="143"/>
      <c r="E52" s="144"/>
      <c r="F52" s="150">
        <v>1.18</v>
      </c>
      <c r="G52" s="146" t="s">
        <v>30</v>
      </c>
      <c r="H52" s="147">
        <v>250</v>
      </c>
      <c r="I52" s="148">
        <f t="shared" si="9"/>
        <v>295</v>
      </c>
      <c r="J52" s="149">
        <v>35</v>
      </c>
      <c r="K52" s="148">
        <f t="shared" si="10"/>
        <v>41.3</v>
      </c>
      <c r="L52" s="147">
        <f t="shared" si="11"/>
        <v>336.3</v>
      </c>
      <c r="M52" s="144"/>
    </row>
    <row r="53" spans="1:13">
      <c r="A53" s="141"/>
      <c r="B53" s="142" t="s">
        <v>59</v>
      </c>
      <c r="C53" s="287" t="s">
        <v>148</v>
      </c>
      <c r="D53" s="287"/>
      <c r="E53" s="288"/>
      <c r="F53" s="165">
        <f>F50</f>
        <v>47</v>
      </c>
      <c r="G53" s="146" t="s">
        <v>30</v>
      </c>
      <c r="H53" s="147">
        <v>596</v>
      </c>
      <c r="I53" s="148">
        <f>SUM(H53)*$F53</f>
        <v>28012</v>
      </c>
      <c r="J53" s="149">
        <v>34</v>
      </c>
      <c r="K53" s="148">
        <f>SUM(J53)*$F53</f>
        <v>1598</v>
      </c>
      <c r="L53" s="147">
        <f>SUM(,I53,K53)</f>
        <v>29610</v>
      </c>
      <c r="M53" s="144"/>
    </row>
    <row r="54" spans="1:13">
      <c r="A54" s="141"/>
      <c r="B54" s="142" t="s">
        <v>59</v>
      </c>
      <c r="C54" s="287" t="s">
        <v>134</v>
      </c>
      <c r="D54" s="287"/>
      <c r="E54" s="288"/>
      <c r="F54" s="165">
        <f>F50</f>
        <v>47</v>
      </c>
      <c r="G54" s="146" t="s">
        <v>30</v>
      </c>
      <c r="H54" s="147">
        <v>250</v>
      </c>
      <c r="I54" s="148">
        <f t="shared" si="9"/>
        <v>11750</v>
      </c>
      <c r="J54" s="149">
        <v>100</v>
      </c>
      <c r="K54" s="148">
        <f t="shared" si="10"/>
        <v>4700</v>
      </c>
      <c r="L54" s="147">
        <f t="shared" si="11"/>
        <v>16450</v>
      </c>
      <c r="M54" s="144"/>
    </row>
    <row r="55" spans="1:13">
      <c r="A55" s="141"/>
      <c r="B55" s="142" t="s">
        <v>59</v>
      </c>
      <c r="C55" s="287" t="s">
        <v>135</v>
      </c>
      <c r="D55" s="287"/>
      <c r="E55" s="288"/>
      <c r="F55" s="165">
        <f>F50</f>
        <v>47</v>
      </c>
      <c r="G55" s="146" t="s">
        <v>30</v>
      </c>
      <c r="H55" s="147">
        <v>90</v>
      </c>
      <c r="I55" s="148">
        <f t="shared" si="9"/>
        <v>4230</v>
      </c>
      <c r="J55" s="149">
        <v>35</v>
      </c>
      <c r="K55" s="148">
        <f t="shared" si="10"/>
        <v>1645</v>
      </c>
      <c r="L55" s="147">
        <f t="shared" si="11"/>
        <v>5875</v>
      </c>
      <c r="M55" s="144"/>
    </row>
    <row r="56" spans="1:13">
      <c r="A56" s="151"/>
      <c r="B56" s="142" t="s">
        <v>59</v>
      </c>
      <c r="C56" s="152" t="s">
        <v>140</v>
      </c>
      <c r="D56" s="166"/>
      <c r="E56" s="153"/>
      <c r="F56" s="165">
        <f>F50</f>
        <v>47</v>
      </c>
      <c r="G56" s="146" t="s">
        <v>30</v>
      </c>
      <c r="H56" s="147">
        <v>80</v>
      </c>
      <c r="I56" s="148">
        <f t="shared" si="9"/>
        <v>3760</v>
      </c>
      <c r="J56" s="149">
        <v>105</v>
      </c>
      <c r="K56" s="148">
        <f t="shared" si="10"/>
        <v>4935</v>
      </c>
      <c r="L56" s="147">
        <f t="shared" si="11"/>
        <v>8695</v>
      </c>
      <c r="M56" s="144"/>
    </row>
    <row r="57" spans="1:13">
      <c r="A57" s="151"/>
      <c r="B57" s="174" t="s">
        <v>59</v>
      </c>
      <c r="C57" s="143" t="s">
        <v>143</v>
      </c>
      <c r="D57" s="143"/>
      <c r="E57" s="144"/>
      <c r="F57" s="165">
        <f>F50+F61</f>
        <v>49</v>
      </c>
      <c r="G57" s="146" t="s">
        <v>30</v>
      </c>
      <c r="H57" s="147">
        <v>44</v>
      </c>
      <c r="I57" s="148">
        <f t="shared" si="9"/>
        <v>2156</v>
      </c>
      <c r="J57" s="149">
        <v>34</v>
      </c>
      <c r="K57" s="148">
        <f t="shared" si="10"/>
        <v>1666</v>
      </c>
      <c r="L57" s="147">
        <f t="shared" si="11"/>
        <v>3822</v>
      </c>
      <c r="M57" s="144"/>
    </row>
    <row r="58" spans="1:13">
      <c r="A58" s="151"/>
      <c r="B58" s="314" t="s">
        <v>149</v>
      </c>
      <c r="C58" s="315"/>
      <c r="D58" s="315"/>
      <c r="E58" s="316"/>
      <c r="F58" s="179"/>
      <c r="G58" s="146"/>
      <c r="H58" s="147"/>
      <c r="I58" s="148"/>
      <c r="J58" s="149"/>
      <c r="K58" s="148"/>
      <c r="L58" s="157">
        <f>ROUNDUP((L50+L51+L52+L53+L54+L55+L56+L57)/F50,-2)</f>
        <v>1500</v>
      </c>
      <c r="M58" s="144"/>
    </row>
    <row r="59" spans="1:13">
      <c r="A59" s="151"/>
      <c r="B59" s="154"/>
      <c r="C59" s="155"/>
      <c r="D59" s="155"/>
      <c r="E59" s="156"/>
      <c r="F59" s="179"/>
      <c r="G59" s="146"/>
      <c r="H59" s="147"/>
      <c r="I59" s="148"/>
      <c r="J59" s="149"/>
      <c r="K59" s="148"/>
      <c r="L59" s="180"/>
      <c r="M59" s="144"/>
    </row>
    <row r="60" spans="1:13">
      <c r="A60" s="191">
        <v>5</v>
      </c>
      <c r="B60" s="317" t="s">
        <v>150</v>
      </c>
      <c r="C60" s="318"/>
      <c r="D60" s="318"/>
      <c r="E60" s="319"/>
      <c r="F60" s="192"/>
      <c r="G60" s="193"/>
      <c r="H60" s="194"/>
      <c r="I60" s="195"/>
      <c r="J60" s="196"/>
      <c r="K60" s="195"/>
      <c r="L60" s="194"/>
      <c r="M60" s="197"/>
    </row>
    <row r="61" spans="1:13">
      <c r="A61" s="141"/>
      <c r="B61" s="142" t="s">
        <v>59</v>
      </c>
      <c r="C61" s="143" t="s">
        <v>115</v>
      </c>
      <c r="D61" s="143"/>
      <c r="E61" s="144"/>
      <c r="F61" s="179">
        <v>2</v>
      </c>
      <c r="G61" s="146" t="s">
        <v>30</v>
      </c>
      <c r="H61" s="147">
        <v>0</v>
      </c>
      <c r="I61" s="148">
        <f t="shared" ref="I61:I68" si="12">SUM(H61)*$F61</f>
        <v>0</v>
      </c>
      <c r="J61" s="149">
        <v>10</v>
      </c>
      <c r="K61" s="148">
        <f t="shared" ref="K61:K68" si="13">SUM(J61)*$F61</f>
        <v>20</v>
      </c>
      <c r="L61" s="147">
        <f t="shared" ref="L61:L68" si="14">SUM(,I61,K61)</f>
        <v>20</v>
      </c>
      <c r="M61" s="144"/>
    </row>
    <row r="62" spans="1:13">
      <c r="A62" s="141"/>
      <c r="B62" s="142" t="s">
        <v>59</v>
      </c>
      <c r="C62" s="143" t="s">
        <v>133</v>
      </c>
      <c r="D62" s="143"/>
      <c r="E62" s="144"/>
      <c r="F62" s="179">
        <v>0.05</v>
      </c>
      <c r="G62" s="146" t="s">
        <v>30</v>
      </c>
      <c r="H62" s="198">
        <v>250</v>
      </c>
      <c r="I62" s="148">
        <f t="shared" si="12"/>
        <v>12.5</v>
      </c>
      <c r="J62" s="149">
        <v>50</v>
      </c>
      <c r="K62" s="148">
        <f t="shared" si="13"/>
        <v>2.5</v>
      </c>
      <c r="L62" s="147">
        <f t="shared" si="14"/>
        <v>15</v>
      </c>
      <c r="M62" s="144"/>
    </row>
    <row r="63" spans="1:13">
      <c r="A63" s="141"/>
      <c r="B63" s="142" t="s">
        <v>59</v>
      </c>
      <c r="C63" s="143" t="s">
        <v>151</v>
      </c>
      <c r="D63" s="143"/>
      <c r="E63" s="144"/>
      <c r="F63" s="179">
        <f>F61</f>
        <v>2</v>
      </c>
      <c r="G63" s="146" t="s">
        <v>30</v>
      </c>
      <c r="H63" s="147">
        <v>250</v>
      </c>
      <c r="I63" s="148">
        <f t="shared" si="12"/>
        <v>500</v>
      </c>
      <c r="J63" s="149">
        <v>120</v>
      </c>
      <c r="K63" s="148">
        <f t="shared" si="13"/>
        <v>240</v>
      </c>
      <c r="L63" s="147">
        <f t="shared" si="14"/>
        <v>740</v>
      </c>
      <c r="M63" s="144"/>
    </row>
    <row r="64" spans="1:13">
      <c r="A64" s="141"/>
      <c r="B64" s="142" t="s">
        <v>59</v>
      </c>
      <c r="C64" s="143" t="s">
        <v>122</v>
      </c>
      <c r="D64" s="143"/>
      <c r="E64" s="144"/>
      <c r="F64" s="179">
        <v>1</v>
      </c>
      <c r="G64" s="146" t="s">
        <v>121</v>
      </c>
      <c r="H64" s="147">
        <v>23</v>
      </c>
      <c r="I64" s="148">
        <f t="shared" si="12"/>
        <v>23</v>
      </c>
      <c r="J64" s="149">
        <v>10</v>
      </c>
      <c r="K64" s="148">
        <f t="shared" si="13"/>
        <v>10</v>
      </c>
      <c r="L64" s="147">
        <f t="shared" si="14"/>
        <v>33</v>
      </c>
      <c r="M64" s="144"/>
    </row>
    <row r="65" spans="1:13">
      <c r="A65" s="141"/>
      <c r="B65" s="142" t="s">
        <v>59</v>
      </c>
      <c r="C65" s="143" t="s">
        <v>139</v>
      </c>
      <c r="D65" s="143"/>
      <c r="E65" s="144"/>
      <c r="F65" s="165">
        <f>F61</f>
        <v>2</v>
      </c>
      <c r="G65" s="146" t="s">
        <v>30</v>
      </c>
      <c r="H65" s="147">
        <v>180</v>
      </c>
      <c r="I65" s="148">
        <f t="shared" si="12"/>
        <v>360</v>
      </c>
      <c r="J65" s="149">
        <v>50</v>
      </c>
      <c r="K65" s="148">
        <f t="shared" si="13"/>
        <v>100</v>
      </c>
      <c r="L65" s="147">
        <f t="shared" si="14"/>
        <v>460</v>
      </c>
      <c r="M65" s="144"/>
    </row>
    <row r="66" spans="1:13">
      <c r="A66" s="141"/>
      <c r="B66" s="142" t="s">
        <v>59</v>
      </c>
      <c r="C66" s="143" t="s">
        <v>152</v>
      </c>
      <c r="D66" s="143"/>
      <c r="E66" s="144"/>
      <c r="F66" s="165">
        <f>F61</f>
        <v>2</v>
      </c>
      <c r="G66" s="146" t="s">
        <v>30</v>
      </c>
      <c r="H66" s="147">
        <v>250</v>
      </c>
      <c r="I66" s="148">
        <f t="shared" si="12"/>
        <v>500</v>
      </c>
      <c r="J66" s="149">
        <v>100</v>
      </c>
      <c r="K66" s="148">
        <f t="shared" si="13"/>
        <v>200</v>
      </c>
      <c r="L66" s="147">
        <f t="shared" si="14"/>
        <v>700</v>
      </c>
      <c r="M66" s="144"/>
    </row>
    <row r="67" spans="1:13">
      <c r="A67" s="141"/>
      <c r="B67" s="142" t="s">
        <v>59</v>
      </c>
      <c r="C67" s="152" t="s">
        <v>140</v>
      </c>
      <c r="D67" s="143"/>
      <c r="E67" s="144"/>
      <c r="F67" s="179">
        <f>F61</f>
        <v>2</v>
      </c>
      <c r="G67" s="146" t="s">
        <v>30</v>
      </c>
      <c r="H67" s="147">
        <v>80</v>
      </c>
      <c r="I67" s="148">
        <f t="shared" si="12"/>
        <v>160</v>
      </c>
      <c r="J67" s="149">
        <v>100</v>
      </c>
      <c r="K67" s="148">
        <f t="shared" si="13"/>
        <v>200</v>
      </c>
      <c r="L67" s="147">
        <f t="shared" si="14"/>
        <v>360</v>
      </c>
      <c r="M67" s="144"/>
    </row>
    <row r="68" spans="1:13">
      <c r="A68" s="141"/>
      <c r="B68" s="142" t="s">
        <v>59</v>
      </c>
      <c r="C68" s="143" t="s">
        <v>123</v>
      </c>
      <c r="D68" s="143"/>
      <c r="E68" s="144"/>
      <c r="F68" s="179">
        <v>0.1</v>
      </c>
      <c r="G68" s="146" t="s">
        <v>124</v>
      </c>
      <c r="H68" s="147">
        <v>35</v>
      </c>
      <c r="I68" s="148">
        <f t="shared" si="12"/>
        <v>3.5</v>
      </c>
      <c r="J68" s="149">
        <v>0</v>
      </c>
      <c r="K68" s="148">
        <f t="shared" si="13"/>
        <v>0</v>
      </c>
      <c r="L68" s="147">
        <f t="shared" si="14"/>
        <v>3.5</v>
      </c>
      <c r="M68" s="144"/>
    </row>
    <row r="69" spans="1:13">
      <c r="A69" s="141"/>
      <c r="B69" s="142" t="s">
        <v>59</v>
      </c>
      <c r="C69" s="143" t="s">
        <v>144</v>
      </c>
      <c r="D69" s="143"/>
      <c r="E69" s="144"/>
      <c r="F69" s="179">
        <v>10</v>
      </c>
      <c r="G69" s="146" t="s">
        <v>145</v>
      </c>
      <c r="H69" s="147">
        <v>10</v>
      </c>
      <c r="I69" s="148">
        <f>SUM(H69)*$F69</f>
        <v>100</v>
      </c>
      <c r="J69" s="149">
        <v>5</v>
      </c>
      <c r="K69" s="148">
        <f>SUM(J69)*$F69</f>
        <v>50</v>
      </c>
      <c r="L69" s="147">
        <f>SUM(,I69,K69)</f>
        <v>150</v>
      </c>
      <c r="M69" s="144"/>
    </row>
    <row r="70" spans="1:13">
      <c r="A70" s="141"/>
      <c r="B70" s="142" t="s">
        <v>59</v>
      </c>
      <c r="C70" s="143" t="s">
        <v>143</v>
      </c>
      <c r="D70" s="143"/>
      <c r="E70" s="144"/>
      <c r="F70" s="179">
        <f>F67</f>
        <v>2</v>
      </c>
      <c r="G70" s="146" t="s">
        <v>30</v>
      </c>
      <c r="H70" s="147">
        <v>44</v>
      </c>
      <c r="I70" s="148">
        <f>SUM(H70)*$F70</f>
        <v>88</v>
      </c>
      <c r="J70" s="149">
        <v>30</v>
      </c>
      <c r="K70" s="148">
        <f>SUM(J70)*$F70</f>
        <v>60</v>
      </c>
      <c r="L70" s="147">
        <f>SUM(,I70,K70)</f>
        <v>148</v>
      </c>
      <c r="M70" s="144"/>
    </row>
    <row r="71" spans="1:13">
      <c r="A71" s="141"/>
      <c r="B71" s="289" t="s">
        <v>153</v>
      </c>
      <c r="C71" s="290"/>
      <c r="D71" s="290"/>
      <c r="E71" s="291"/>
      <c r="F71" s="179"/>
      <c r="G71" s="146"/>
      <c r="H71" s="147"/>
      <c r="I71" s="148"/>
      <c r="J71" s="149"/>
      <c r="K71" s="148"/>
      <c r="L71" s="157">
        <f>ROUNDUP((L70+L69+L68+L67+L66+L65+L64+L63+L62+L61),-2)</f>
        <v>2700</v>
      </c>
      <c r="M71" s="144"/>
    </row>
    <row r="72" spans="1:13">
      <c r="A72" s="141"/>
      <c r="B72" s="154"/>
      <c r="C72" s="155"/>
      <c r="D72" s="155"/>
      <c r="E72" s="156"/>
      <c r="F72" s="179"/>
      <c r="G72" s="146"/>
      <c r="H72" s="147"/>
      <c r="I72" s="148"/>
      <c r="J72" s="149"/>
      <c r="K72" s="148"/>
      <c r="L72" s="180"/>
      <c r="M72" s="144"/>
    </row>
    <row r="73" spans="1:13">
      <c r="A73" s="199">
        <v>6</v>
      </c>
      <c r="B73" s="320" t="s">
        <v>154</v>
      </c>
      <c r="C73" s="321"/>
      <c r="D73" s="321"/>
      <c r="E73" s="322"/>
      <c r="F73" s="200"/>
      <c r="G73" s="201"/>
      <c r="H73" s="202"/>
      <c r="I73" s="203"/>
      <c r="J73" s="204"/>
      <c r="K73" s="203"/>
      <c r="L73" s="202"/>
      <c r="M73" s="205"/>
    </row>
    <row r="74" spans="1:13">
      <c r="A74" s="141"/>
      <c r="B74" s="206" t="s">
        <v>59</v>
      </c>
      <c r="C74" s="207" t="s">
        <v>155</v>
      </c>
      <c r="D74" s="207"/>
      <c r="E74" s="208"/>
      <c r="F74" s="165">
        <v>1</v>
      </c>
      <c r="G74" s="146" t="s">
        <v>30</v>
      </c>
      <c r="H74" s="147">
        <v>0</v>
      </c>
      <c r="I74" s="148">
        <f t="shared" ref="I74:I79" si="15">SUM(H74)*$F74</f>
        <v>0</v>
      </c>
      <c r="J74" s="149">
        <v>10</v>
      </c>
      <c r="K74" s="148">
        <f t="shared" ref="K74:K79" si="16">SUM(J74)*$F74</f>
        <v>10</v>
      </c>
      <c r="L74" s="147">
        <f t="shared" ref="L74:L79" si="17">SUM(,I74,K74)</f>
        <v>10</v>
      </c>
      <c r="M74" s="144"/>
    </row>
    <row r="75" spans="1:13">
      <c r="A75" s="141"/>
      <c r="B75" s="206" t="s">
        <v>59</v>
      </c>
      <c r="C75" s="207" t="s">
        <v>135</v>
      </c>
      <c r="D75" s="207"/>
      <c r="E75" s="208"/>
      <c r="F75" s="165">
        <v>1</v>
      </c>
      <c r="G75" s="146" t="s">
        <v>30</v>
      </c>
      <c r="H75" s="147">
        <v>90</v>
      </c>
      <c r="I75" s="148">
        <f t="shared" si="15"/>
        <v>90</v>
      </c>
      <c r="J75" s="149">
        <v>50</v>
      </c>
      <c r="K75" s="148">
        <f t="shared" si="16"/>
        <v>50</v>
      </c>
      <c r="L75" s="147">
        <f t="shared" si="17"/>
        <v>140</v>
      </c>
      <c r="M75" s="144"/>
    </row>
    <row r="76" spans="1:13">
      <c r="A76" s="141"/>
      <c r="B76" s="142" t="s">
        <v>59</v>
      </c>
      <c r="C76" s="143" t="s">
        <v>139</v>
      </c>
      <c r="D76" s="143"/>
      <c r="E76" s="144"/>
      <c r="F76" s="165">
        <v>1</v>
      </c>
      <c r="G76" s="146" t="s">
        <v>30</v>
      </c>
      <c r="H76" s="147">
        <v>180</v>
      </c>
      <c r="I76" s="148">
        <f t="shared" si="15"/>
        <v>180</v>
      </c>
      <c r="J76" s="149">
        <v>50</v>
      </c>
      <c r="K76" s="148">
        <f t="shared" si="16"/>
        <v>50</v>
      </c>
      <c r="L76" s="147">
        <f t="shared" si="17"/>
        <v>230</v>
      </c>
      <c r="M76" s="144"/>
    </row>
    <row r="77" spans="1:13">
      <c r="A77" s="141"/>
      <c r="B77" s="206" t="s">
        <v>59</v>
      </c>
      <c r="C77" s="207" t="s">
        <v>148</v>
      </c>
      <c r="D77" s="207"/>
      <c r="E77" s="208"/>
      <c r="F77" s="165">
        <v>1</v>
      </c>
      <c r="G77" s="146" t="s">
        <v>30</v>
      </c>
      <c r="H77" s="209">
        <v>30</v>
      </c>
      <c r="I77" s="210">
        <f t="shared" si="15"/>
        <v>30</v>
      </c>
      <c r="J77" s="211">
        <v>9</v>
      </c>
      <c r="K77" s="148">
        <f t="shared" si="16"/>
        <v>9</v>
      </c>
      <c r="L77" s="147">
        <f t="shared" si="17"/>
        <v>39</v>
      </c>
      <c r="M77" s="144"/>
    </row>
    <row r="78" spans="1:13">
      <c r="A78" s="141"/>
      <c r="B78" s="142" t="s">
        <v>59</v>
      </c>
      <c r="C78" s="143" t="s">
        <v>156</v>
      </c>
      <c r="D78" s="143"/>
      <c r="E78" s="144"/>
      <c r="F78" s="179">
        <v>0.1</v>
      </c>
      <c r="G78" s="146" t="s">
        <v>112</v>
      </c>
      <c r="H78" s="147">
        <v>2500</v>
      </c>
      <c r="I78" s="148">
        <f t="shared" si="15"/>
        <v>250</v>
      </c>
      <c r="J78" s="149">
        <v>498</v>
      </c>
      <c r="K78" s="148">
        <f t="shared" si="16"/>
        <v>49.800000000000004</v>
      </c>
      <c r="L78" s="147">
        <f t="shared" si="17"/>
        <v>299.8</v>
      </c>
      <c r="M78" s="144"/>
    </row>
    <row r="79" spans="1:13">
      <c r="A79" s="141"/>
      <c r="B79" s="142" t="s">
        <v>59</v>
      </c>
      <c r="C79" s="143" t="s">
        <v>157</v>
      </c>
      <c r="D79" s="143"/>
      <c r="E79" s="144"/>
      <c r="F79" s="165">
        <v>1</v>
      </c>
      <c r="G79" s="146" t="s">
        <v>30</v>
      </c>
      <c r="H79" s="147">
        <v>123</v>
      </c>
      <c r="I79" s="148">
        <f t="shared" si="15"/>
        <v>123</v>
      </c>
      <c r="J79" s="149">
        <v>82</v>
      </c>
      <c r="K79" s="148">
        <f t="shared" si="16"/>
        <v>82</v>
      </c>
      <c r="L79" s="147">
        <f t="shared" si="17"/>
        <v>205</v>
      </c>
      <c r="M79" s="144"/>
    </row>
    <row r="80" spans="1:13">
      <c r="A80" s="212"/>
      <c r="B80" s="213"/>
      <c r="C80" s="323" t="s">
        <v>158</v>
      </c>
      <c r="D80" s="323"/>
      <c r="E80" s="324"/>
      <c r="F80" s="214"/>
      <c r="G80" s="215"/>
      <c r="H80" s="216"/>
      <c r="I80" s="217"/>
      <c r="J80" s="218"/>
      <c r="K80" s="217"/>
      <c r="L80" s="157">
        <f>ROUNDUP((L74+L75+L76+L77+L78+L79),-2)</f>
        <v>1000</v>
      </c>
      <c r="M80" s="219"/>
    </row>
    <row r="81" spans="1:13">
      <c r="A81" s="151"/>
      <c r="B81" s="141"/>
      <c r="C81" s="325"/>
      <c r="D81" s="325"/>
      <c r="E81" s="326"/>
      <c r="F81" s="165"/>
      <c r="G81" s="220"/>
      <c r="H81" s="147"/>
      <c r="I81" s="148"/>
      <c r="J81" s="149"/>
      <c r="K81" s="148"/>
      <c r="L81" s="147"/>
      <c r="M81" s="144"/>
    </row>
    <row r="82" spans="1:13">
      <c r="A82" s="221">
        <v>7</v>
      </c>
      <c r="B82" s="327" t="s">
        <v>159</v>
      </c>
      <c r="C82" s="328"/>
      <c r="D82" s="328"/>
      <c r="E82" s="329"/>
      <c r="F82" s="222">
        <v>1</v>
      </c>
      <c r="G82" s="223" t="s">
        <v>30</v>
      </c>
      <c r="H82" s="224">
        <f>680000/430</f>
        <v>1581.3953488372092</v>
      </c>
      <c r="I82" s="225">
        <f>SUM(H82)*$F82</f>
        <v>1581.3953488372092</v>
      </c>
      <c r="J82" s="226"/>
      <c r="K82" s="225"/>
      <c r="L82" s="224">
        <f>ROUNDDOWN((I82),-2)</f>
        <v>1500</v>
      </c>
      <c r="M82" s="227"/>
    </row>
    <row r="83" spans="1:13">
      <c r="A83" s="228"/>
      <c r="B83" s="311" t="s">
        <v>160</v>
      </c>
      <c r="C83" s="312"/>
      <c r="D83" s="312"/>
      <c r="E83" s="313"/>
      <c r="F83" s="165"/>
      <c r="G83" s="220"/>
      <c r="H83" s="147"/>
      <c r="I83" s="148"/>
      <c r="J83" s="149"/>
      <c r="K83" s="148"/>
      <c r="L83" s="147"/>
      <c r="M83" s="144"/>
    </row>
    <row r="84" spans="1:13">
      <c r="A84" s="151"/>
      <c r="B84" s="295" t="s">
        <v>161</v>
      </c>
      <c r="C84" s="296"/>
      <c r="D84" s="296"/>
      <c r="E84" s="297"/>
      <c r="F84" s="165"/>
      <c r="G84" s="220"/>
      <c r="H84" s="147"/>
      <c r="I84" s="148"/>
      <c r="J84" s="149"/>
      <c r="K84" s="148"/>
      <c r="L84" s="157">
        <f>L82</f>
        <v>1500</v>
      </c>
      <c r="M84" s="144"/>
    </row>
    <row r="85" spans="1:13">
      <c r="A85" s="151"/>
      <c r="B85" s="229"/>
      <c r="C85" s="230"/>
      <c r="D85" s="152"/>
      <c r="E85" s="231"/>
      <c r="F85" s="165"/>
      <c r="G85" s="220"/>
      <c r="H85" s="147"/>
      <c r="I85" s="148"/>
      <c r="J85" s="149"/>
      <c r="K85" s="148"/>
      <c r="L85" s="147"/>
      <c r="M85" s="144"/>
    </row>
    <row r="86" spans="1:13">
      <c r="A86" s="232">
        <v>8</v>
      </c>
      <c r="B86" s="303" t="s">
        <v>162</v>
      </c>
      <c r="C86" s="304"/>
      <c r="D86" s="304"/>
      <c r="E86" s="305"/>
      <c r="F86" s="233"/>
      <c r="G86" s="234"/>
      <c r="H86" s="235"/>
      <c r="I86" s="236"/>
      <c r="J86" s="237"/>
      <c r="K86" s="236"/>
      <c r="L86" s="235"/>
      <c r="M86" s="238"/>
    </row>
    <row r="87" spans="1:13">
      <c r="A87" s="151"/>
      <c r="B87" s="239"/>
      <c r="C87" s="240"/>
      <c r="D87" s="241" t="s">
        <v>163</v>
      </c>
      <c r="E87" s="242"/>
      <c r="F87" s="165">
        <v>1</v>
      </c>
      <c r="G87" s="146" t="s">
        <v>30</v>
      </c>
      <c r="H87" s="147">
        <v>1048</v>
      </c>
      <c r="I87" s="148">
        <f>SUM(H87)*$F87</f>
        <v>1048</v>
      </c>
      <c r="J87" s="149">
        <v>140</v>
      </c>
      <c r="K87" s="148">
        <f>SUM(J87)*$F87</f>
        <v>140</v>
      </c>
      <c r="L87" s="147">
        <f>SUM(,I87,K87)</f>
        <v>1188</v>
      </c>
      <c r="M87" s="144"/>
    </row>
    <row r="88" spans="1:13">
      <c r="A88" s="243"/>
      <c r="B88" s="244"/>
      <c r="C88" s="245"/>
      <c r="D88" s="245"/>
      <c r="E88" s="246"/>
      <c r="F88" s="247"/>
      <c r="G88" s="248"/>
      <c r="H88" s="249"/>
      <c r="I88" s="250"/>
      <c r="J88" s="251"/>
      <c r="K88" s="250"/>
      <c r="L88" s="157">
        <f>ROUNDUP((L87),-2)</f>
        <v>1200</v>
      </c>
      <c r="M88" s="252"/>
    </row>
    <row r="89" spans="1:13">
      <c r="A89" s="134">
        <v>9</v>
      </c>
      <c r="B89" s="306" t="s">
        <v>164</v>
      </c>
      <c r="C89" s="307"/>
      <c r="D89" s="307"/>
      <c r="E89" s="308"/>
      <c r="F89" s="135"/>
      <c r="G89" s="136"/>
      <c r="H89" s="137"/>
      <c r="I89" s="138"/>
      <c r="J89" s="139"/>
      <c r="K89" s="138"/>
      <c r="L89" s="137"/>
      <c r="M89" s="140"/>
    </row>
    <row r="90" spans="1:13">
      <c r="A90" s="141"/>
      <c r="B90" s="142"/>
      <c r="C90" s="207" t="s">
        <v>59</v>
      </c>
      <c r="D90" s="309" t="s">
        <v>165</v>
      </c>
      <c r="E90" s="310"/>
      <c r="F90" s="165">
        <v>1</v>
      </c>
      <c r="G90" s="146" t="s">
        <v>30</v>
      </c>
      <c r="H90" s="147"/>
      <c r="I90" s="148">
        <f>SUM(H90)*$F90</f>
        <v>0</v>
      </c>
      <c r="J90" s="149">
        <v>50</v>
      </c>
      <c r="K90" s="148">
        <f>SUM(J90)*$F90</f>
        <v>50</v>
      </c>
      <c r="L90" s="147">
        <f>SUM(,I90,K90)</f>
        <v>50</v>
      </c>
      <c r="M90" s="144"/>
    </row>
    <row r="91" spans="1:13">
      <c r="A91" s="141"/>
      <c r="B91" s="142"/>
      <c r="C91" s="207" t="s">
        <v>166</v>
      </c>
      <c r="D91" s="143" t="s">
        <v>167</v>
      </c>
      <c r="E91" s="144"/>
      <c r="F91" s="165"/>
      <c r="G91" s="146"/>
      <c r="H91" s="147"/>
      <c r="I91" s="148"/>
      <c r="J91" s="149"/>
      <c r="K91" s="148"/>
      <c r="L91" s="147"/>
      <c r="M91" s="144"/>
    </row>
    <row r="92" spans="1:13">
      <c r="A92" s="141"/>
      <c r="B92" s="142"/>
      <c r="C92" s="207"/>
      <c r="D92" s="143" t="s">
        <v>168</v>
      </c>
      <c r="E92" s="144"/>
      <c r="F92" s="165">
        <v>1</v>
      </c>
      <c r="G92" s="146" t="s">
        <v>30</v>
      </c>
      <c r="H92" s="147">
        <v>1450</v>
      </c>
      <c r="I92" s="148">
        <f>SUM(H92)*$F92</f>
        <v>1450</v>
      </c>
      <c r="J92" s="149">
        <v>120</v>
      </c>
      <c r="K92" s="148">
        <f>SUM(J92)*$F92</f>
        <v>120</v>
      </c>
      <c r="L92" s="147">
        <f>SUM(,I92,K92)</f>
        <v>1570</v>
      </c>
      <c r="M92" s="144"/>
    </row>
    <row r="93" spans="1:13">
      <c r="A93" s="141"/>
      <c r="B93" s="142"/>
      <c r="C93" s="207" t="s">
        <v>166</v>
      </c>
      <c r="D93" s="143" t="s">
        <v>169</v>
      </c>
      <c r="E93" s="144"/>
      <c r="F93" s="165">
        <f>F92</f>
        <v>1</v>
      </c>
      <c r="G93" s="146" t="s">
        <v>30</v>
      </c>
      <c r="H93" s="147">
        <v>185</v>
      </c>
      <c r="I93" s="148">
        <f>SUM(H93)*$F93</f>
        <v>185</v>
      </c>
      <c r="J93" s="149">
        <v>35</v>
      </c>
      <c r="K93" s="148">
        <f>SUM(J93)*$F93</f>
        <v>35</v>
      </c>
      <c r="L93" s="147">
        <f>SUM(,I93,K93)</f>
        <v>220</v>
      </c>
      <c r="M93" s="144"/>
    </row>
    <row r="94" spans="1:13">
      <c r="A94" s="151"/>
      <c r="B94" s="295" t="s">
        <v>170</v>
      </c>
      <c r="C94" s="296"/>
      <c r="D94" s="296"/>
      <c r="E94" s="297"/>
      <c r="F94" s="253"/>
      <c r="G94" s="254"/>
      <c r="H94" s="255"/>
      <c r="I94" s="256"/>
      <c r="J94" s="257"/>
      <c r="K94" s="256"/>
      <c r="L94" s="157">
        <f>ROUNDUP((L93+L92+L90),-2)</f>
        <v>1900</v>
      </c>
      <c r="M94" s="258"/>
    </row>
    <row r="95" spans="1:13">
      <c r="A95" s="151"/>
      <c r="B95" s="259"/>
      <c r="C95" s="260"/>
      <c r="D95" s="261"/>
      <c r="E95" s="262"/>
      <c r="F95" s="253"/>
      <c r="G95" s="254"/>
      <c r="H95" s="255"/>
      <c r="I95" s="256"/>
      <c r="J95" s="257"/>
      <c r="K95" s="256"/>
      <c r="L95" s="180"/>
      <c r="M95" s="258"/>
    </row>
    <row r="96" spans="1:13">
      <c r="A96" s="263">
        <v>10</v>
      </c>
      <c r="B96" s="292" t="s">
        <v>171</v>
      </c>
      <c r="C96" s="293"/>
      <c r="D96" s="293"/>
      <c r="E96" s="294"/>
      <c r="F96" s="264">
        <v>1</v>
      </c>
      <c r="G96" s="265" t="s">
        <v>30</v>
      </c>
      <c r="H96" s="266">
        <f>130000/71</f>
        <v>1830.9859154929577</v>
      </c>
      <c r="I96" s="267"/>
      <c r="J96" s="268"/>
      <c r="K96" s="267"/>
      <c r="L96" s="157">
        <f>ROUNDUP((H96),-2)</f>
        <v>1900</v>
      </c>
      <c r="M96" s="269"/>
    </row>
    <row r="97" spans="1:13">
      <c r="A97" s="151"/>
      <c r="B97" s="295" t="s">
        <v>172</v>
      </c>
      <c r="C97" s="296"/>
      <c r="D97" s="296"/>
      <c r="E97" s="297"/>
      <c r="F97" s="253"/>
      <c r="G97" s="254"/>
      <c r="H97" s="255"/>
      <c r="I97" s="256"/>
      <c r="J97" s="257"/>
      <c r="K97" s="256"/>
      <c r="L97" s="255"/>
      <c r="M97" s="270"/>
    </row>
    <row r="98" spans="1:13">
      <c r="A98" s="151"/>
      <c r="B98" s="259"/>
      <c r="C98" s="260"/>
      <c r="D98" s="298"/>
      <c r="E98" s="299"/>
      <c r="F98" s="253"/>
      <c r="G98" s="254"/>
      <c r="H98" s="255"/>
      <c r="I98" s="256"/>
      <c r="J98" s="257"/>
      <c r="K98" s="256"/>
      <c r="L98" s="255"/>
      <c r="M98" s="270"/>
    </row>
    <row r="99" spans="1:13">
      <c r="A99" s="271">
        <v>11</v>
      </c>
      <c r="B99" s="300" t="s">
        <v>173</v>
      </c>
      <c r="C99" s="301"/>
      <c r="D99" s="301"/>
      <c r="E99" s="302"/>
      <c r="F99" s="272"/>
      <c r="G99" s="273"/>
      <c r="H99" s="274"/>
      <c r="I99" s="275"/>
      <c r="J99" s="276"/>
      <c r="K99" s="275"/>
      <c r="L99" s="274"/>
      <c r="M99" s="277"/>
    </row>
    <row r="100" spans="1:13">
      <c r="A100" s="141"/>
      <c r="B100" s="142" t="s">
        <v>59</v>
      </c>
      <c r="C100" s="287" t="s">
        <v>115</v>
      </c>
      <c r="D100" s="287"/>
      <c r="E100" s="288"/>
      <c r="F100" s="165">
        <v>1</v>
      </c>
      <c r="G100" s="146" t="s">
        <v>30</v>
      </c>
      <c r="H100" s="147">
        <v>0</v>
      </c>
      <c r="I100" s="148">
        <f>SUM(H100)*$F100</f>
        <v>0</v>
      </c>
      <c r="J100" s="149">
        <v>10</v>
      </c>
      <c r="K100" s="148">
        <f>SUM(J100)*$F100</f>
        <v>10</v>
      </c>
      <c r="L100" s="147">
        <f>SUM(,I100,K100)</f>
        <v>10</v>
      </c>
      <c r="M100" s="144"/>
    </row>
    <row r="101" spans="1:13">
      <c r="A101" s="141"/>
      <c r="B101" s="142" t="s">
        <v>59</v>
      </c>
      <c r="C101" s="143" t="s">
        <v>139</v>
      </c>
      <c r="D101" s="143"/>
      <c r="E101" s="144"/>
      <c r="F101" s="165">
        <v>1</v>
      </c>
      <c r="G101" s="146" t="s">
        <v>30</v>
      </c>
      <c r="H101" s="147">
        <v>180</v>
      </c>
      <c r="I101" s="148">
        <f>SUM(H101)*$F101</f>
        <v>180</v>
      </c>
      <c r="J101" s="149">
        <v>50</v>
      </c>
      <c r="K101" s="148">
        <f>SUM(J101)*$F101</f>
        <v>50</v>
      </c>
      <c r="L101" s="147">
        <f>SUM(,I101,K101)</f>
        <v>230</v>
      </c>
      <c r="M101" s="144"/>
    </row>
    <row r="102" spans="1:13">
      <c r="A102" s="151"/>
      <c r="B102" s="142" t="s">
        <v>59</v>
      </c>
      <c r="C102" s="152" t="s">
        <v>140</v>
      </c>
      <c r="D102" s="166"/>
      <c r="E102" s="153"/>
      <c r="F102" s="165">
        <v>1</v>
      </c>
      <c r="G102" s="146" t="s">
        <v>30</v>
      </c>
      <c r="H102" s="147">
        <v>80</v>
      </c>
      <c r="I102" s="148">
        <f>SUM(H102)*$F102</f>
        <v>80</v>
      </c>
      <c r="J102" s="149">
        <v>100</v>
      </c>
      <c r="K102" s="148">
        <f>SUM(J102)*$F102</f>
        <v>100</v>
      </c>
      <c r="L102" s="147">
        <f>SUM(,I102,K102)</f>
        <v>180</v>
      </c>
      <c r="M102" s="144"/>
    </row>
    <row r="103" spans="1:13">
      <c r="A103" s="151"/>
      <c r="B103" s="142" t="s">
        <v>59</v>
      </c>
      <c r="C103" s="152" t="s">
        <v>174</v>
      </c>
      <c r="D103" s="166"/>
      <c r="E103" s="153"/>
      <c r="F103" s="165">
        <v>1</v>
      </c>
      <c r="G103" s="146" t="s">
        <v>30</v>
      </c>
      <c r="H103" s="147">
        <v>120</v>
      </c>
      <c r="I103" s="148">
        <f>SUM(H103)*$F103</f>
        <v>120</v>
      </c>
      <c r="J103" s="149">
        <v>100</v>
      </c>
      <c r="K103" s="148">
        <f>SUM(J103)*$F103</f>
        <v>100</v>
      </c>
      <c r="L103" s="147">
        <f>SUM(,I103,K103)</f>
        <v>220</v>
      </c>
      <c r="M103" s="144"/>
    </row>
    <row r="104" spans="1:13">
      <c r="A104" s="151"/>
      <c r="B104" s="289" t="s">
        <v>175</v>
      </c>
      <c r="C104" s="290"/>
      <c r="D104" s="290"/>
      <c r="E104" s="291"/>
      <c r="F104" s="179"/>
      <c r="G104" s="146"/>
      <c r="H104" s="147"/>
      <c r="I104" s="148"/>
      <c r="J104" s="149"/>
      <c r="K104" s="148"/>
      <c r="L104" s="157">
        <f>L100+L101+L102+L103</f>
        <v>640</v>
      </c>
      <c r="M104" s="144"/>
    </row>
  </sheetData>
  <mergeCells count="43">
    <mergeCell ref="A1:M1"/>
    <mergeCell ref="A2:A3"/>
    <mergeCell ref="B2:E3"/>
    <mergeCell ref="F2:F3"/>
    <mergeCell ref="G2:G3"/>
    <mergeCell ref="H2:I2"/>
    <mergeCell ref="B20:E20"/>
    <mergeCell ref="J2:K2"/>
    <mergeCell ref="L2:L3"/>
    <mergeCell ref="M2:M3"/>
    <mergeCell ref="B4:E4"/>
    <mergeCell ref="C5:E5"/>
    <mergeCell ref="B19:E19"/>
    <mergeCell ref="C36:E36"/>
    <mergeCell ref="C39:E39"/>
    <mergeCell ref="C40:E40"/>
    <mergeCell ref="B21:E21"/>
    <mergeCell ref="C22:E22"/>
    <mergeCell ref="B33:E33"/>
    <mergeCell ref="B35:E35"/>
    <mergeCell ref="B83:E83"/>
    <mergeCell ref="B47:E47"/>
    <mergeCell ref="C53:E53"/>
    <mergeCell ref="C54:E54"/>
    <mergeCell ref="C55:E55"/>
    <mergeCell ref="B58:E58"/>
    <mergeCell ref="B60:E60"/>
    <mergeCell ref="B71:E71"/>
    <mergeCell ref="B73:E73"/>
    <mergeCell ref="C80:E80"/>
    <mergeCell ref="C81:E81"/>
    <mergeCell ref="B82:E82"/>
    <mergeCell ref="B84:E84"/>
    <mergeCell ref="B86:E86"/>
    <mergeCell ref="B89:E89"/>
    <mergeCell ref="D90:E90"/>
    <mergeCell ref="B94:E94"/>
    <mergeCell ref="C100:E100"/>
    <mergeCell ref="B104:E104"/>
    <mergeCell ref="B96:E96"/>
    <mergeCell ref="B97:E97"/>
    <mergeCell ref="D98:E98"/>
    <mergeCell ref="B99:E9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A1896-CB08-4AD1-8BC2-CFA4D2CB6438}">
  <dimension ref="E2:J4"/>
  <sheetViews>
    <sheetView workbookViewId="0">
      <selection activeCell="H4" sqref="H4"/>
    </sheetView>
  </sheetViews>
  <sheetFormatPr defaultColWidth="9.1796875" defaultRowHeight="25"/>
  <cols>
    <col min="1" max="7" width="9.1796875" style="109"/>
    <col min="8" max="8" width="22.7265625" style="109" customWidth="1"/>
    <col min="9" max="9" width="27.81640625" style="109" customWidth="1"/>
    <col min="10" max="10" width="22.1796875" style="109" customWidth="1"/>
    <col min="11" max="11" width="10.54296875" style="109" customWidth="1"/>
    <col min="12" max="16384" width="9.1796875" style="109"/>
  </cols>
  <sheetData>
    <row r="2" spans="5:10">
      <c r="E2" s="354" t="s">
        <v>37</v>
      </c>
      <c r="F2" s="354"/>
      <c r="G2" s="354"/>
      <c r="H2" s="108">
        <f>'FACTOR F'!G23</f>
        <v>1.3016000000000001</v>
      </c>
    </row>
    <row r="3" spans="5:10" ht="33.75" customHeight="1"/>
    <row r="4" spans="5:10" ht="28.5" customHeight="1">
      <c r="E4" s="109" t="s">
        <v>74</v>
      </c>
      <c r="H4" s="110">
        <f>Despreciation!D42</f>
        <v>5355000</v>
      </c>
      <c r="I4" s="112" t="s">
        <v>75</v>
      </c>
      <c r="J4" s="111">
        <f>H4*H2</f>
        <v>6970068.0000000009</v>
      </c>
    </row>
  </sheetData>
  <mergeCells count="1">
    <mergeCell ref="E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003A4-9AE6-45AE-953A-4360C061E912}">
  <dimension ref="A1:Y38"/>
  <sheetViews>
    <sheetView workbookViewId="0">
      <selection activeCell="L4" sqref="L4"/>
    </sheetView>
  </sheetViews>
  <sheetFormatPr defaultRowHeight="23"/>
  <cols>
    <col min="5" max="5" width="13" customWidth="1"/>
    <col min="7" max="7" width="14.1796875" customWidth="1"/>
    <col min="9" max="9" width="12.7265625" customWidth="1"/>
    <col min="12" max="12" width="9.1796875" customWidth="1"/>
    <col min="13" max="15" width="0" hidden="1" customWidth="1"/>
    <col min="16" max="16" width="19.81640625" hidden="1" customWidth="1"/>
    <col min="17" max="20" width="0" hidden="1" customWidth="1"/>
    <col min="21" max="21" width="18" hidden="1" customWidth="1"/>
    <col min="22" max="23" width="0" hidden="1" customWidth="1"/>
    <col min="24" max="24" width="19.453125" hidden="1" customWidth="1"/>
    <col min="25" max="25" width="17.7265625" hidden="1" customWidth="1"/>
    <col min="26" max="29" width="0" hidden="1" customWidth="1"/>
  </cols>
  <sheetData>
    <row r="1" spans="1:25" ht="23.5" thickBot="1">
      <c r="A1" s="388" t="s">
        <v>38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1"/>
      <c r="N1" s="1"/>
      <c r="O1" s="1"/>
      <c r="P1" s="1"/>
      <c r="Q1" s="1"/>
      <c r="R1" s="1"/>
      <c r="S1" s="1"/>
      <c r="T1" s="1"/>
      <c r="U1" s="2"/>
      <c r="V1" s="1"/>
      <c r="W1" s="1"/>
      <c r="X1" s="1"/>
      <c r="Y1" s="1"/>
    </row>
    <row r="2" spans="1:25">
      <c r="A2" s="389" t="s">
        <v>36</v>
      </c>
      <c r="B2" s="390"/>
      <c r="C2" s="390"/>
      <c r="D2" s="390"/>
      <c r="E2" s="390"/>
      <c r="F2" s="390"/>
      <c r="G2" s="390"/>
      <c r="H2" s="390"/>
      <c r="I2" s="390"/>
      <c r="J2" s="390"/>
      <c r="K2" s="9" t="s">
        <v>39</v>
      </c>
      <c r="L2" s="393" t="s">
        <v>37</v>
      </c>
      <c r="M2" s="4"/>
      <c r="N2" s="5"/>
      <c r="O2" s="4"/>
      <c r="P2" s="3"/>
      <c r="Q2" s="5"/>
      <c r="R2" s="4"/>
      <c r="S2" s="4"/>
      <c r="T2" s="4"/>
      <c r="U2" s="6"/>
      <c r="V2" s="4"/>
      <c r="W2" s="4"/>
      <c r="X2" s="4"/>
      <c r="Y2" s="4"/>
    </row>
    <row r="3" spans="1:25" ht="23.5" thickBot="1">
      <c r="A3" s="391"/>
      <c r="B3" s="392"/>
      <c r="C3" s="392"/>
      <c r="D3" s="392"/>
      <c r="E3" s="392"/>
      <c r="F3" s="392"/>
      <c r="G3" s="392"/>
      <c r="H3" s="392"/>
      <c r="I3" s="392"/>
      <c r="J3" s="392"/>
      <c r="K3" s="10" t="s">
        <v>40</v>
      </c>
      <c r="L3" s="394"/>
      <c r="M3" s="4"/>
      <c r="N3" s="7"/>
      <c r="O3" s="8"/>
      <c r="P3" s="4"/>
      <c r="Q3" s="5"/>
      <c r="R3" s="4"/>
      <c r="S3" s="4"/>
      <c r="T3" s="4"/>
      <c r="U3" s="6"/>
      <c r="V3" s="4"/>
      <c r="W3" s="4"/>
      <c r="X3" s="4"/>
      <c r="Y3" s="4"/>
    </row>
    <row r="4" spans="1:25">
      <c r="A4" s="395"/>
      <c r="B4" s="397" t="s">
        <v>41</v>
      </c>
      <c r="C4" s="397"/>
      <c r="D4" s="397"/>
      <c r="E4" s="397"/>
      <c r="F4" s="397"/>
      <c r="G4" s="397"/>
      <c r="H4" s="397"/>
      <c r="I4" s="397"/>
      <c r="J4" s="13">
        <v>0</v>
      </c>
      <c r="K4" s="14" t="s">
        <v>42</v>
      </c>
      <c r="L4" s="15">
        <f t="shared" ref="L4:L27" si="0">V8</f>
        <v>1.3090999999999999</v>
      </c>
      <c r="M4" s="4"/>
      <c r="N4" s="5"/>
      <c r="O4" s="4"/>
      <c r="P4" s="4"/>
      <c r="Q4" s="5"/>
      <c r="R4" s="4"/>
      <c r="S4" s="4"/>
      <c r="T4" s="4"/>
      <c r="U4" s="6"/>
      <c r="V4" s="4"/>
      <c r="W4" s="4"/>
      <c r="X4" s="4"/>
      <c r="Y4" s="4"/>
    </row>
    <row r="5" spans="1:25">
      <c r="A5" s="395"/>
      <c r="B5" s="397" t="s">
        <v>43</v>
      </c>
      <c r="C5" s="397"/>
      <c r="D5" s="397"/>
      <c r="E5" s="397"/>
      <c r="F5" s="397"/>
      <c r="G5" s="397"/>
      <c r="H5" s="397"/>
      <c r="I5" s="397"/>
      <c r="J5" s="13">
        <v>0</v>
      </c>
      <c r="K5" s="19">
        <v>1</v>
      </c>
      <c r="L5" s="15">
        <f t="shared" si="0"/>
        <v>1.3067</v>
      </c>
      <c r="M5" s="4"/>
      <c r="N5" s="5"/>
      <c r="O5" s="4"/>
      <c r="P5" s="4"/>
      <c r="Q5" s="5"/>
      <c r="R5" s="4"/>
      <c r="S5" s="4"/>
      <c r="T5" s="4"/>
      <c r="U5" s="6"/>
      <c r="V5" s="4"/>
      <c r="W5" s="4"/>
      <c r="X5" s="4"/>
      <c r="Y5" s="4"/>
    </row>
    <row r="6" spans="1:25">
      <c r="A6" s="395"/>
      <c r="B6" s="397" t="s">
        <v>44</v>
      </c>
      <c r="C6" s="397"/>
      <c r="D6" s="397"/>
      <c r="E6" s="397"/>
      <c r="F6" s="397"/>
      <c r="G6" s="397"/>
      <c r="H6" s="397"/>
      <c r="I6" s="397"/>
      <c r="J6" s="13">
        <v>7.0000000000000007E-2</v>
      </c>
      <c r="K6" s="19">
        <v>2</v>
      </c>
      <c r="L6" s="15">
        <f t="shared" si="0"/>
        <v>1.3050999999999999</v>
      </c>
      <c r="M6" s="1"/>
      <c r="N6" s="1"/>
      <c r="O6" s="1"/>
      <c r="P6" s="1"/>
      <c r="Q6" s="1"/>
      <c r="R6" s="1"/>
      <c r="S6" s="1"/>
      <c r="T6" s="1"/>
      <c r="U6" s="2"/>
      <c r="V6" s="1"/>
      <c r="W6" s="1"/>
      <c r="X6" s="1"/>
      <c r="Y6" s="1"/>
    </row>
    <row r="7" spans="1:25" ht="23.5" thickBot="1">
      <c r="A7" s="396"/>
      <c r="B7" s="398" t="s">
        <v>45</v>
      </c>
      <c r="C7" s="398"/>
      <c r="D7" s="398"/>
      <c r="E7" s="398"/>
      <c r="F7" s="398"/>
      <c r="G7" s="398"/>
      <c r="H7" s="398"/>
      <c r="I7" s="398"/>
      <c r="J7" s="13">
        <v>7.0000000000000007E-2</v>
      </c>
      <c r="K7" s="19">
        <v>5</v>
      </c>
      <c r="L7" s="15">
        <f t="shared" si="0"/>
        <v>1.302</v>
      </c>
      <c r="M7" s="1"/>
      <c r="N7" s="1"/>
      <c r="O7" s="1"/>
      <c r="P7" s="1"/>
      <c r="Q7" s="1"/>
      <c r="R7" s="1"/>
      <c r="S7" s="1"/>
      <c r="T7" s="1"/>
      <c r="U7" s="2">
        <v>0</v>
      </c>
      <c r="V7" s="1">
        <f>Sheet4!H5</f>
        <v>1.3090999999999999</v>
      </c>
      <c r="W7" s="1"/>
      <c r="X7" s="11">
        <v>0</v>
      </c>
      <c r="Y7" s="12">
        <v>500000</v>
      </c>
    </row>
    <row r="8" spans="1:25" ht="23.5" thickBot="1">
      <c r="A8" s="382" t="s">
        <v>46</v>
      </c>
      <c r="B8" s="383"/>
      <c r="C8" s="383"/>
      <c r="D8" s="383"/>
      <c r="E8" s="383"/>
      <c r="F8" s="383"/>
      <c r="G8" s="383"/>
      <c r="H8" s="383"/>
      <c r="I8" s="383"/>
      <c r="J8" s="384"/>
      <c r="K8" s="31">
        <v>10</v>
      </c>
      <c r="L8" s="15">
        <f t="shared" si="0"/>
        <v>1.296</v>
      </c>
      <c r="M8" s="1"/>
      <c r="N8" s="1"/>
      <c r="O8" s="1"/>
      <c r="P8" s="16">
        <f>ราคาต้นทุน!H4</f>
        <v>5355000</v>
      </c>
      <c r="Q8" s="17"/>
      <c r="R8" s="1"/>
      <c r="S8" s="1"/>
      <c r="T8" s="1"/>
      <c r="U8" s="18">
        <v>500000</v>
      </c>
      <c r="V8" s="1">
        <f>Sheet4!H6</f>
        <v>1.3090999999999999</v>
      </c>
      <c r="W8" s="1"/>
      <c r="X8" s="12">
        <v>500000</v>
      </c>
      <c r="Y8" s="12">
        <v>1000000</v>
      </c>
    </row>
    <row r="9" spans="1:25" ht="23.5" thickBot="1">
      <c r="A9" s="385"/>
      <c r="B9" s="386"/>
      <c r="C9" s="386"/>
      <c r="D9" s="386"/>
      <c r="E9" s="386"/>
      <c r="F9" s="386"/>
      <c r="G9" s="386"/>
      <c r="H9" s="386"/>
      <c r="I9" s="386"/>
      <c r="J9" s="387"/>
      <c r="K9" s="31">
        <v>15</v>
      </c>
      <c r="L9" s="15">
        <f t="shared" si="0"/>
        <v>1.2611000000000001</v>
      </c>
      <c r="M9" s="1"/>
      <c r="N9" s="1"/>
      <c r="O9" s="1"/>
      <c r="P9" s="1"/>
      <c r="Q9" s="1"/>
      <c r="R9" s="1"/>
      <c r="S9" s="1"/>
      <c r="T9" s="1"/>
      <c r="U9" s="20">
        <v>1000000</v>
      </c>
      <c r="V9" s="1">
        <f>Sheet4!H7</f>
        <v>1.3067</v>
      </c>
      <c r="W9" s="1"/>
      <c r="X9" s="12">
        <v>1000000</v>
      </c>
      <c r="Y9" s="12">
        <v>2000000</v>
      </c>
    </row>
    <row r="10" spans="1:25" ht="23.5" thickBot="1">
      <c r="A10" s="369" t="s">
        <v>72</v>
      </c>
      <c r="B10" s="370"/>
      <c r="C10" s="370"/>
      <c r="D10" s="370"/>
      <c r="E10" s="375" t="s">
        <v>47</v>
      </c>
      <c r="F10" s="378" t="s">
        <v>73</v>
      </c>
      <c r="G10" s="370"/>
      <c r="H10" s="370"/>
      <c r="I10" s="375" t="s">
        <v>48</v>
      </c>
      <c r="J10" s="379"/>
      <c r="K10" s="19">
        <v>20</v>
      </c>
      <c r="L10" s="15">
        <f t="shared" si="0"/>
        <v>1.2535000000000001</v>
      </c>
      <c r="M10" s="21"/>
      <c r="N10" s="22"/>
      <c r="O10" s="23" t="s">
        <v>67</v>
      </c>
      <c r="P10" s="24">
        <f>P8</f>
        <v>5355000</v>
      </c>
      <c r="Q10" s="1"/>
      <c r="R10" s="21"/>
      <c r="S10" s="25"/>
      <c r="T10" s="21"/>
      <c r="U10" s="20">
        <v>2000000</v>
      </c>
      <c r="V10" s="1">
        <f>Sheet4!H8</f>
        <v>1.3050999999999999</v>
      </c>
      <c r="W10" s="21"/>
      <c r="X10" s="12">
        <v>2000000</v>
      </c>
      <c r="Y10" s="12">
        <v>5000000</v>
      </c>
    </row>
    <row r="11" spans="1:25" ht="23.5" thickBot="1">
      <c r="A11" s="371"/>
      <c r="B11" s="372"/>
      <c r="C11" s="372"/>
      <c r="D11" s="372"/>
      <c r="E11" s="376"/>
      <c r="F11" s="374"/>
      <c r="G11" s="374"/>
      <c r="H11" s="374"/>
      <c r="I11" s="376"/>
      <c r="J11" s="364"/>
      <c r="K11" s="19">
        <v>25</v>
      </c>
      <c r="L11" s="15">
        <f t="shared" si="0"/>
        <v>1.2264999999999999</v>
      </c>
      <c r="M11" s="21"/>
      <c r="N11" s="22"/>
      <c r="O11" s="26" t="s">
        <v>68</v>
      </c>
      <c r="P11" s="27">
        <f>VLOOKUP(P8,U7:V31,1)</f>
        <v>5000000</v>
      </c>
      <c r="Q11" s="28" t="s">
        <v>69</v>
      </c>
      <c r="R11" s="29">
        <f>VLOOKUP(P11,U7:V31,2)</f>
        <v>1.302</v>
      </c>
      <c r="S11" s="21"/>
      <c r="T11" s="21"/>
      <c r="U11" s="20">
        <v>5000000</v>
      </c>
      <c r="V11" s="1">
        <f>Sheet4!H9</f>
        <v>1.302</v>
      </c>
      <c r="W11" s="21"/>
      <c r="X11" s="12">
        <v>5000000</v>
      </c>
      <c r="Y11" s="30">
        <v>10000000</v>
      </c>
    </row>
    <row r="12" spans="1:25" ht="23.5" thickBot="1">
      <c r="A12" s="373"/>
      <c r="B12" s="374"/>
      <c r="C12" s="374"/>
      <c r="D12" s="374"/>
      <c r="E12" s="377"/>
      <c r="F12" s="381" t="s">
        <v>49</v>
      </c>
      <c r="G12" s="381"/>
      <c r="H12" s="381"/>
      <c r="I12" s="377"/>
      <c r="J12" s="380"/>
      <c r="K12" s="19">
        <v>30</v>
      </c>
      <c r="L12" s="15">
        <f t="shared" si="0"/>
        <v>1.2181</v>
      </c>
      <c r="M12" s="21"/>
      <c r="N12" s="22"/>
      <c r="O12" s="32" t="s">
        <v>70</v>
      </c>
      <c r="P12" s="33">
        <f>VLOOKUP(P11,X7:Y31,2)</f>
        <v>10000000</v>
      </c>
      <c r="Q12" s="34" t="s">
        <v>71</v>
      </c>
      <c r="R12" s="35">
        <f>VLOOKUP(P12,U7:V31,2)</f>
        <v>1.296</v>
      </c>
      <c r="S12" s="21"/>
      <c r="T12" s="21"/>
      <c r="U12" s="36">
        <v>10000000</v>
      </c>
      <c r="V12" s="1">
        <f>Sheet4!H10</f>
        <v>1.296</v>
      </c>
      <c r="W12" s="21"/>
      <c r="X12" s="30">
        <v>10000000</v>
      </c>
      <c r="Y12" s="30">
        <v>15000000</v>
      </c>
    </row>
    <row r="13" spans="1:25">
      <c r="A13" s="356" t="s">
        <v>50</v>
      </c>
      <c r="B13" s="38" t="s">
        <v>51</v>
      </c>
      <c r="C13" s="38"/>
      <c r="D13" s="38"/>
      <c r="E13" s="38"/>
      <c r="F13" s="38"/>
      <c r="G13" s="39" t="s">
        <v>52</v>
      </c>
      <c r="H13" s="359">
        <f>+[1]Sheet1!G2</f>
        <v>647700</v>
      </c>
      <c r="I13" s="360"/>
      <c r="J13" s="361"/>
      <c r="K13" s="19">
        <v>40</v>
      </c>
      <c r="L13" s="15">
        <f t="shared" si="0"/>
        <v>1.2177</v>
      </c>
      <c r="M13" s="21"/>
      <c r="N13" s="1"/>
      <c r="O13" s="21"/>
      <c r="P13" s="21"/>
      <c r="Q13" s="1"/>
      <c r="R13" s="21"/>
      <c r="S13" s="21"/>
      <c r="T13" s="21"/>
      <c r="U13" s="36">
        <v>15000000</v>
      </c>
      <c r="V13" s="1">
        <f>Sheet4!H11</f>
        <v>1.2611000000000001</v>
      </c>
      <c r="W13" s="21"/>
      <c r="X13" s="30">
        <v>15000000</v>
      </c>
      <c r="Y13" s="12">
        <v>20000000</v>
      </c>
    </row>
    <row r="14" spans="1:25">
      <c r="A14" s="357"/>
      <c r="B14" s="41" t="s">
        <v>53</v>
      </c>
      <c r="C14" s="41"/>
      <c r="D14" s="41"/>
      <c r="E14" s="41"/>
      <c r="F14" s="41"/>
      <c r="G14" s="42" t="s">
        <v>52</v>
      </c>
      <c r="H14" s="362">
        <f>P11</f>
        <v>5000000</v>
      </c>
      <c r="I14" s="363"/>
      <c r="J14" s="364"/>
      <c r="K14" s="19">
        <v>50</v>
      </c>
      <c r="L14" s="15">
        <f t="shared" si="0"/>
        <v>1.2176</v>
      </c>
      <c r="M14" s="21"/>
      <c r="N14" s="1"/>
      <c r="O14" s="21"/>
      <c r="P14" s="21"/>
      <c r="Q14" s="1"/>
      <c r="R14" s="21"/>
      <c r="S14" s="21"/>
      <c r="T14" s="21"/>
      <c r="U14" s="20">
        <v>20000000</v>
      </c>
      <c r="V14" s="1">
        <f>Sheet4!H12</f>
        <v>1.2535000000000001</v>
      </c>
      <c r="W14" s="21"/>
      <c r="X14" s="12">
        <v>20000000</v>
      </c>
      <c r="Y14" s="12">
        <v>25000000</v>
      </c>
    </row>
    <row r="15" spans="1:25">
      <c r="A15" s="357"/>
      <c r="B15" s="41" t="s">
        <v>54</v>
      </c>
      <c r="C15" s="41"/>
      <c r="D15" s="41"/>
      <c r="E15" s="41"/>
      <c r="F15" s="41"/>
      <c r="G15" s="42" t="s">
        <v>52</v>
      </c>
      <c r="H15" s="362">
        <f>P12</f>
        <v>10000000</v>
      </c>
      <c r="I15" s="363"/>
      <c r="J15" s="364"/>
      <c r="K15" s="19">
        <v>60</v>
      </c>
      <c r="L15" s="15">
        <f t="shared" si="0"/>
        <v>1.2078</v>
      </c>
      <c r="M15" s="21"/>
      <c r="N15" s="1"/>
      <c r="O15" s="21"/>
      <c r="P15" s="21"/>
      <c r="Q15" s="1" t="s">
        <v>65</v>
      </c>
      <c r="R15" s="21"/>
      <c r="S15" s="21"/>
      <c r="T15" s="21"/>
      <c r="U15" s="20">
        <v>25000000</v>
      </c>
      <c r="V15" s="1">
        <f>Sheet4!H13</f>
        <v>1.2264999999999999</v>
      </c>
      <c r="W15" s="21"/>
      <c r="X15" s="12">
        <v>25000000</v>
      </c>
      <c r="Y15" s="12">
        <v>30000000</v>
      </c>
    </row>
    <row r="16" spans="1:25">
      <c r="A16" s="357"/>
      <c r="B16" s="41" t="s">
        <v>55</v>
      </c>
      <c r="C16" s="41"/>
      <c r="D16" s="41"/>
      <c r="E16" s="41"/>
      <c r="F16" s="41"/>
      <c r="G16" s="42" t="s">
        <v>52</v>
      </c>
      <c r="H16" s="365">
        <f>R11</f>
        <v>1.302</v>
      </c>
      <c r="I16" s="365"/>
      <c r="J16" s="366"/>
      <c r="K16" s="19">
        <v>70</v>
      </c>
      <c r="L16" s="15">
        <f t="shared" si="0"/>
        <v>1.2067000000000001</v>
      </c>
      <c r="M16" s="21"/>
      <c r="N16" s="1"/>
      <c r="O16" s="21"/>
      <c r="P16" s="21"/>
      <c r="Q16" s="1"/>
      <c r="R16" s="21" t="s">
        <v>65</v>
      </c>
      <c r="S16" s="21"/>
      <c r="T16" s="21"/>
      <c r="U16" s="20">
        <v>30000000</v>
      </c>
      <c r="V16" s="1">
        <f>Sheet4!H14</f>
        <v>1.2181</v>
      </c>
      <c r="W16" s="21"/>
      <c r="X16" s="12">
        <v>30000000</v>
      </c>
      <c r="Y16" s="12">
        <v>40000000</v>
      </c>
    </row>
    <row r="17" spans="1:25" ht="23.5" thickBot="1">
      <c r="A17" s="358"/>
      <c r="B17" s="47" t="s">
        <v>56</v>
      </c>
      <c r="C17" s="47"/>
      <c r="D17" s="47"/>
      <c r="E17" s="47"/>
      <c r="F17" s="47"/>
      <c r="G17" s="48" t="s">
        <v>52</v>
      </c>
      <c r="H17" s="367">
        <f>R12</f>
        <v>1.296</v>
      </c>
      <c r="I17" s="367"/>
      <c r="J17" s="368"/>
      <c r="K17" s="19">
        <v>80</v>
      </c>
      <c r="L17" s="15">
        <f t="shared" si="0"/>
        <v>1.2067000000000001</v>
      </c>
      <c r="M17" s="21"/>
      <c r="N17" s="1"/>
      <c r="O17" s="21"/>
      <c r="P17" s="21"/>
      <c r="Q17" s="1"/>
      <c r="R17" s="21"/>
      <c r="S17" s="21"/>
      <c r="T17" s="21"/>
      <c r="U17" s="20">
        <v>40000000</v>
      </c>
      <c r="V17" s="1">
        <f>Sheet4!H15</f>
        <v>1.2177</v>
      </c>
      <c r="W17" s="21"/>
      <c r="X17" s="12">
        <v>40000000</v>
      </c>
      <c r="Y17" s="12">
        <v>50000000</v>
      </c>
    </row>
    <row r="18" spans="1:25" ht="23.5" thickBot="1">
      <c r="A18" s="49"/>
      <c r="B18" s="50" t="s">
        <v>57</v>
      </c>
      <c r="C18" s="51"/>
      <c r="D18" s="51"/>
      <c r="E18" s="51"/>
      <c r="F18" s="51"/>
      <c r="G18" s="51"/>
      <c r="H18" s="51"/>
      <c r="I18" s="51"/>
      <c r="J18" s="52"/>
      <c r="K18" s="19">
        <v>90</v>
      </c>
      <c r="L18" s="15">
        <f t="shared" si="0"/>
        <v>1.2065999999999999</v>
      </c>
      <c r="M18" s="21"/>
      <c r="N18" s="1"/>
      <c r="O18" s="21"/>
      <c r="P18" s="43">
        <f>+(($C$19-$E$19)*($G$19-$I$19))/($E$20-$G$20)</f>
        <v>4.2600000000000038E-4</v>
      </c>
      <c r="Q18" s="1"/>
      <c r="R18" s="21"/>
      <c r="S18" s="21"/>
      <c r="T18" s="21"/>
      <c r="U18" s="20">
        <v>50000000</v>
      </c>
      <c r="V18" s="1">
        <f>Sheet4!H16</f>
        <v>1.2176</v>
      </c>
      <c r="W18" s="21"/>
      <c r="X18" s="12">
        <v>50000000</v>
      </c>
      <c r="Y18" s="12">
        <v>60000000</v>
      </c>
    </row>
    <row r="19" spans="1:25" ht="23.5" thickBot="1">
      <c r="A19" s="53">
        <f>R11</f>
        <v>1.302</v>
      </c>
      <c r="B19" s="54" t="s">
        <v>58</v>
      </c>
      <c r="C19" s="55">
        <f>R11</f>
        <v>1.302</v>
      </c>
      <c r="D19" s="55" t="s">
        <v>59</v>
      </c>
      <c r="E19" s="56">
        <f>R12</f>
        <v>1.296</v>
      </c>
      <c r="F19" s="57" t="s">
        <v>60</v>
      </c>
      <c r="G19" s="57">
        <f>P10</f>
        <v>5355000</v>
      </c>
      <c r="H19" s="57" t="s">
        <v>59</v>
      </c>
      <c r="I19" s="58">
        <f>P11</f>
        <v>5000000</v>
      </c>
      <c r="J19" s="59" t="s">
        <v>61</v>
      </c>
      <c r="K19" s="19">
        <v>100</v>
      </c>
      <c r="L19" s="15">
        <f t="shared" si="0"/>
        <v>1.2065999999999999</v>
      </c>
      <c r="M19" s="21"/>
      <c r="N19" s="1"/>
      <c r="O19" s="21"/>
      <c r="P19" s="44">
        <f>ROUNDDOWN(P18,4)</f>
        <v>4.0000000000000002E-4</v>
      </c>
      <c r="Q19" s="45"/>
      <c r="R19" s="21"/>
      <c r="S19" s="21"/>
      <c r="T19" s="21"/>
      <c r="U19" s="20">
        <v>60000000</v>
      </c>
      <c r="V19" s="1">
        <f>Sheet4!H17</f>
        <v>1.2078</v>
      </c>
      <c r="W19" s="21"/>
      <c r="X19" s="12">
        <v>60000000</v>
      </c>
      <c r="Y19" s="12">
        <v>70000000</v>
      </c>
    </row>
    <row r="20" spans="1:25" ht="23.5" thickBot="1">
      <c r="A20" s="40"/>
      <c r="B20" s="60"/>
      <c r="C20" s="60"/>
      <c r="D20" s="54" t="s">
        <v>62</v>
      </c>
      <c r="E20" s="61">
        <f>P12</f>
        <v>10000000</v>
      </c>
      <c r="F20" s="60" t="s">
        <v>59</v>
      </c>
      <c r="G20" s="61">
        <f>P11</f>
        <v>5000000</v>
      </c>
      <c r="H20" s="62" t="s">
        <v>61</v>
      </c>
      <c r="I20" s="60"/>
      <c r="J20" s="63"/>
      <c r="K20" s="19">
        <v>150</v>
      </c>
      <c r="L20" s="15">
        <f t="shared" si="0"/>
        <v>1.2039</v>
      </c>
      <c r="M20" s="21"/>
      <c r="N20" s="1"/>
      <c r="O20" s="21"/>
      <c r="P20" s="46">
        <f>+A19-P19</f>
        <v>1.3016000000000001</v>
      </c>
      <c r="Q20" s="1"/>
      <c r="R20" s="21"/>
      <c r="S20" s="21"/>
      <c r="T20" s="21"/>
      <c r="U20" s="20">
        <v>70000000</v>
      </c>
      <c r="V20" s="1">
        <f>Sheet4!H18</f>
        <v>1.2067000000000001</v>
      </c>
      <c r="W20" s="21"/>
      <c r="X20" s="12">
        <v>70000000</v>
      </c>
      <c r="Y20" s="12">
        <v>80000000</v>
      </c>
    </row>
    <row r="21" spans="1:25">
      <c r="A21" s="40"/>
      <c r="B21" s="64"/>
      <c r="C21" s="54"/>
      <c r="D21" s="54"/>
      <c r="E21" s="54"/>
      <c r="J21" s="65"/>
      <c r="K21" s="19">
        <v>200</v>
      </c>
      <c r="L21" s="15">
        <f t="shared" si="0"/>
        <v>1.2039</v>
      </c>
      <c r="M21" s="21"/>
      <c r="N21" s="1"/>
      <c r="O21" s="21"/>
      <c r="P21" s="21"/>
      <c r="Q21" s="2"/>
      <c r="R21" s="21"/>
      <c r="S21" s="21"/>
      <c r="T21" s="21"/>
      <c r="U21" s="20">
        <v>80000000</v>
      </c>
      <c r="V21" s="1">
        <f>Sheet4!H19</f>
        <v>1.2067000000000001</v>
      </c>
      <c r="W21" s="21"/>
      <c r="X21" s="12">
        <v>80000000</v>
      </c>
      <c r="Y21" s="12">
        <v>90000000</v>
      </c>
    </row>
    <row r="22" spans="1:25">
      <c r="A22" s="40"/>
      <c r="B22" s="60"/>
      <c r="C22" s="67" t="s">
        <v>63</v>
      </c>
      <c r="D22" s="60"/>
      <c r="E22" s="60"/>
      <c r="F22" s="60"/>
      <c r="G22" s="61">
        <f>P8</f>
        <v>5355000</v>
      </c>
      <c r="H22" s="60"/>
      <c r="I22" s="62" t="s">
        <v>31</v>
      </c>
      <c r="J22" s="60"/>
      <c r="K22" s="19">
        <v>250</v>
      </c>
      <c r="L22" s="15">
        <f t="shared" si="0"/>
        <v>1.2031000000000001</v>
      </c>
      <c r="M22" s="21"/>
      <c r="N22" s="1"/>
      <c r="O22" s="21"/>
      <c r="P22" s="21"/>
      <c r="Q22" s="1"/>
      <c r="R22" s="21"/>
      <c r="S22" s="21"/>
      <c r="T22" s="21"/>
      <c r="U22" s="20">
        <v>90000000</v>
      </c>
      <c r="V22" s="1">
        <f>Sheet4!H20</f>
        <v>1.2065999999999999</v>
      </c>
      <c r="W22" s="21"/>
      <c r="X22" s="12">
        <v>90000000</v>
      </c>
      <c r="Y22" s="12">
        <v>100000000</v>
      </c>
    </row>
    <row r="23" spans="1:25" ht="23.5" thickBot="1">
      <c r="A23" s="40"/>
      <c r="B23" s="37"/>
      <c r="C23" s="67" t="s">
        <v>64</v>
      </c>
      <c r="D23" s="37"/>
      <c r="E23" s="37"/>
      <c r="F23" s="37"/>
      <c r="G23" s="68">
        <f>+P20</f>
        <v>1.3016000000000001</v>
      </c>
      <c r="H23" s="37"/>
      <c r="I23" s="37"/>
      <c r="J23" s="37"/>
      <c r="K23" s="19">
        <v>300</v>
      </c>
      <c r="L23" s="15">
        <f t="shared" si="0"/>
        <v>1.1969000000000001</v>
      </c>
      <c r="M23" s="21"/>
      <c r="N23" s="1"/>
      <c r="O23" s="21"/>
      <c r="P23" s="21"/>
      <c r="Q23" s="21"/>
      <c r="R23" s="21"/>
      <c r="S23" s="21"/>
      <c r="T23" s="21"/>
      <c r="U23" s="20">
        <v>100000000</v>
      </c>
      <c r="V23" s="1">
        <f>Sheet4!H21</f>
        <v>1.2065999999999999</v>
      </c>
      <c r="W23" s="21"/>
      <c r="X23" s="12">
        <v>100000000</v>
      </c>
      <c r="Y23" s="12">
        <v>150000000</v>
      </c>
    </row>
    <row r="24" spans="1:25" ht="23.5" thickTop="1">
      <c r="A24" s="40"/>
      <c r="B24" s="37"/>
      <c r="C24" s="37"/>
      <c r="D24" s="37"/>
      <c r="E24" s="37"/>
      <c r="F24" s="37"/>
      <c r="G24" s="37"/>
      <c r="H24" s="37"/>
      <c r="I24" s="37"/>
      <c r="J24" s="37"/>
      <c r="K24" s="19">
        <v>350</v>
      </c>
      <c r="L24" s="15">
        <f t="shared" si="0"/>
        <v>1.1883999999999999</v>
      </c>
      <c r="M24" s="21"/>
      <c r="N24" s="1"/>
      <c r="O24" s="21"/>
      <c r="P24" s="21"/>
      <c r="Q24" s="1"/>
      <c r="R24" s="21"/>
      <c r="S24" s="21"/>
      <c r="T24" s="21"/>
      <c r="U24" s="20">
        <v>150000000</v>
      </c>
      <c r="V24" s="1">
        <f>Sheet4!H22</f>
        <v>1.2039</v>
      </c>
      <c r="W24" s="21"/>
      <c r="X24" s="12">
        <v>150000000</v>
      </c>
      <c r="Y24" s="12">
        <v>200000000</v>
      </c>
    </row>
    <row r="25" spans="1:25">
      <c r="A25" s="40"/>
      <c r="B25" s="37"/>
      <c r="C25" s="37"/>
      <c r="D25" s="37"/>
      <c r="E25" s="37"/>
      <c r="F25" s="37"/>
      <c r="G25" s="37"/>
      <c r="H25" s="37"/>
      <c r="I25" s="37" t="s">
        <v>65</v>
      </c>
      <c r="J25" s="37"/>
      <c r="K25" s="19">
        <v>400</v>
      </c>
      <c r="L25" s="15">
        <f t="shared" si="0"/>
        <v>1.1877</v>
      </c>
      <c r="M25" s="21"/>
      <c r="N25" s="1"/>
      <c r="O25" s="21"/>
      <c r="P25" s="21"/>
      <c r="Q25" s="1"/>
      <c r="R25" s="66"/>
      <c r="S25" s="21"/>
      <c r="T25" s="21"/>
      <c r="U25" s="20">
        <v>200000000</v>
      </c>
      <c r="V25" s="1">
        <f>Sheet4!H23</f>
        <v>1.2039</v>
      </c>
      <c r="W25" s="21"/>
      <c r="X25" s="12">
        <v>200000000</v>
      </c>
      <c r="Y25" s="12">
        <v>250000000</v>
      </c>
    </row>
    <row r="26" spans="1:25">
      <c r="A26" s="40"/>
      <c r="B26" s="37"/>
      <c r="C26" s="37"/>
      <c r="D26" s="37"/>
      <c r="E26" s="37"/>
      <c r="F26" s="37"/>
      <c r="G26" s="37"/>
      <c r="H26" s="37"/>
      <c r="I26" s="37"/>
      <c r="J26" s="37"/>
      <c r="K26" s="19">
        <v>500</v>
      </c>
      <c r="L26" s="15">
        <f t="shared" si="0"/>
        <v>1.1871</v>
      </c>
      <c r="M26" s="21"/>
      <c r="N26" s="1"/>
      <c r="O26" s="21"/>
      <c r="P26" s="21"/>
      <c r="Q26" s="1"/>
      <c r="R26" s="66"/>
      <c r="S26" s="21"/>
      <c r="T26" s="21"/>
      <c r="U26" s="20">
        <v>250000000</v>
      </c>
      <c r="V26" s="1">
        <f>Sheet4!H24</f>
        <v>1.2031000000000001</v>
      </c>
      <c r="W26" s="21"/>
      <c r="X26" s="12">
        <v>250000000</v>
      </c>
      <c r="Y26" s="12">
        <v>300000000</v>
      </c>
    </row>
    <row r="27" spans="1:25" ht="23.5" thickBot="1">
      <c r="A27" s="70"/>
      <c r="B27" s="71"/>
      <c r="C27" s="71"/>
      <c r="D27" s="71"/>
      <c r="E27" s="71"/>
      <c r="F27" s="71"/>
      <c r="G27" s="71"/>
      <c r="H27" s="71"/>
      <c r="I27" s="71"/>
      <c r="J27" s="71"/>
      <c r="K27" s="72" t="s">
        <v>66</v>
      </c>
      <c r="L27" s="73">
        <f t="shared" si="0"/>
        <v>1.1805000000000001</v>
      </c>
      <c r="M27" s="21"/>
      <c r="N27" s="1"/>
      <c r="O27" s="21"/>
      <c r="P27" s="21"/>
      <c r="Q27" s="1"/>
      <c r="R27" s="66"/>
      <c r="S27" s="21"/>
      <c r="T27" s="21"/>
      <c r="U27" s="20">
        <v>300000000</v>
      </c>
      <c r="V27" s="1">
        <f>Sheet4!H25</f>
        <v>1.1969000000000001</v>
      </c>
      <c r="W27" s="21"/>
      <c r="X27" s="12">
        <v>300000000</v>
      </c>
      <c r="Y27" s="12">
        <v>350000000</v>
      </c>
    </row>
    <row r="28" spans="1:25">
      <c r="A28" s="21"/>
      <c r="B28" s="1"/>
      <c r="C28" s="1"/>
      <c r="D28" s="1"/>
      <c r="E28" s="1"/>
      <c r="F28" s="1"/>
      <c r="G28" s="1"/>
      <c r="H28" s="1"/>
      <c r="I28" s="1"/>
      <c r="J28" s="66"/>
      <c r="K28" s="1"/>
      <c r="L28" s="1"/>
      <c r="M28" s="21"/>
      <c r="N28" s="1"/>
      <c r="O28" s="21"/>
      <c r="P28" s="21"/>
      <c r="Q28" s="1"/>
      <c r="R28" s="69"/>
      <c r="S28" s="21"/>
      <c r="T28" s="21"/>
      <c r="U28" s="20">
        <v>350000000</v>
      </c>
      <c r="V28" s="1">
        <f>Sheet4!H26</f>
        <v>1.1883999999999999</v>
      </c>
      <c r="W28" s="21"/>
      <c r="X28" s="12">
        <v>350000000</v>
      </c>
      <c r="Y28" s="12">
        <v>400000000</v>
      </c>
    </row>
    <row r="29" spans="1:25">
      <c r="A29" s="21"/>
      <c r="B29" s="1"/>
      <c r="C29" s="1"/>
      <c r="D29" s="1"/>
      <c r="E29" s="1"/>
      <c r="F29" s="1"/>
      <c r="G29" s="1"/>
      <c r="H29" s="1"/>
      <c r="I29" s="1"/>
      <c r="J29" s="66"/>
      <c r="K29" s="1"/>
      <c r="L29" s="1"/>
      <c r="M29" s="21"/>
      <c r="N29" s="1"/>
      <c r="O29" s="21"/>
      <c r="P29" s="21"/>
      <c r="Q29" s="1"/>
      <c r="R29" s="66"/>
      <c r="S29" s="21"/>
      <c r="T29" s="21"/>
      <c r="U29" s="20">
        <v>400000000</v>
      </c>
      <c r="V29" s="1">
        <f>Sheet4!H27</f>
        <v>1.1877</v>
      </c>
      <c r="W29" s="21"/>
      <c r="X29" s="12">
        <v>400000000</v>
      </c>
      <c r="Y29" s="12">
        <v>500000000</v>
      </c>
    </row>
    <row r="30" spans="1:25">
      <c r="A30" s="1"/>
      <c r="B30" s="1"/>
      <c r="C30" s="1"/>
      <c r="D30" s="1"/>
      <c r="E30" s="1"/>
      <c r="F30" s="1"/>
      <c r="G30" s="355"/>
      <c r="H30" s="355"/>
      <c r="I30" s="355"/>
      <c r="J30" s="355"/>
      <c r="K30" s="355"/>
      <c r="L30" s="1"/>
      <c r="M30" s="21"/>
      <c r="N30" s="1"/>
      <c r="O30" s="21"/>
      <c r="P30" s="21"/>
      <c r="Q30" s="1"/>
      <c r="R30" s="66"/>
      <c r="S30" s="21"/>
      <c r="T30" s="21"/>
      <c r="U30" s="20">
        <v>500000000</v>
      </c>
      <c r="V30" s="1">
        <f>Sheet4!H28</f>
        <v>1.1871</v>
      </c>
      <c r="W30" s="21"/>
      <c r="X30" s="12">
        <v>500000000</v>
      </c>
      <c r="Y30" s="12">
        <v>500000001</v>
      </c>
    </row>
    <row r="31" spans="1:25" ht="23.5" thickBot="1">
      <c r="A31" s="1"/>
      <c r="B31" s="1"/>
      <c r="C31" s="1"/>
      <c r="D31" s="1"/>
      <c r="E31" s="1"/>
      <c r="F31" s="1"/>
      <c r="G31" s="1"/>
      <c r="H31" s="1"/>
      <c r="I31" s="1"/>
      <c r="J31" s="66"/>
      <c r="K31" s="1"/>
      <c r="L31" s="1"/>
      <c r="M31" s="21"/>
      <c r="N31" s="1"/>
      <c r="O31" s="21"/>
      <c r="P31" s="21"/>
      <c r="Q31" s="1"/>
      <c r="R31" s="66"/>
      <c r="S31" s="21"/>
      <c r="T31" s="21"/>
      <c r="U31" s="74">
        <v>500000001</v>
      </c>
      <c r="V31" s="1">
        <f>Sheet4!H29</f>
        <v>1.1805000000000001</v>
      </c>
      <c r="W31" s="21"/>
      <c r="X31" s="12">
        <v>500000001</v>
      </c>
      <c r="Y31" s="75"/>
    </row>
    <row r="32" spans="1:25">
      <c r="A32" s="1"/>
      <c r="B32" s="1"/>
      <c r="C32" s="1"/>
      <c r="D32" s="1"/>
      <c r="E32" s="1"/>
      <c r="F32" s="1"/>
      <c r="G32" s="1"/>
      <c r="H32" s="1"/>
      <c r="I32" s="1"/>
      <c r="J32" s="66"/>
      <c r="K32" s="1"/>
      <c r="L32" s="1"/>
      <c r="M32" s="1"/>
      <c r="N32" s="1"/>
      <c r="O32" s="1"/>
      <c r="P32" s="1"/>
      <c r="Q32" s="1"/>
      <c r="R32" s="1"/>
      <c r="S32" s="1"/>
      <c r="T32" s="1"/>
      <c r="U32" s="2"/>
      <c r="V32" s="1"/>
      <c r="W32" s="1"/>
      <c r="X32" s="1"/>
      <c r="Y32" s="1"/>
    </row>
    <row r="33" spans="1:25">
      <c r="A33" s="1"/>
      <c r="B33" s="1"/>
      <c r="C33" s="1"/>
      <c r="D33" s="1"/>
      <c r="E33" s="1"/>
      <c r="F33" s="1"/>
      <c r="G33" s="1"/>
      <c r="H33" s="1"/>
      <c r="I33" s="1"/>
      <c r="J33" s="66"/>
      <c r="K33" s="1"/>
      <c r="L33" s="1"/>
      <c r="M33" s="1"/>
      <c r="N33" s="1"/>
      <c r="O33" s="1"/>
      <c r="P33" s="1"/>
      <c r="Q33" s="1"/>
      <c r="R33" s="1"/>
      <c r="S33" s="1"/>
      <c r="T33" s="1"/>
      <c r="U33" s="2"/>
      <c r="V33" s="1"/>
      <c r="W33" s="1"/>
      <c r="X33" s="1"/>
      <c r="Y33" s="1"/>
    </row>
    <row r="34" spans="1:25">
      <c r="A34" s="1"/>
      <c r="B34" s="1"/>
      <c r="C34" s="1"/>
      <c r="D34" s="1"/>
      <c r="E34" s="1"/>
      <c r="F34" s="1"/>
      <c r="G34" s="1"/>
      <c r="H34" s="1"/>
      <c r="I34" s="1"/>
      <c r="J34" s="66"/>
      <c r="K34" s="1"/>
      <c r="L34" s="1"/>
      <c r="M34" s="1"/>
      <c r="N34" s="1"/>
      <c r="O34" s="1"/>
      <c r="P34" s="1"/>
      <c r="Q34" s="1"/>
      <c r="R34" s="1"/>
      <c r="S34" s="1"/>
      <c r="T34" s="1"/>
      <c r="U34" s="2"/>
      <c r="V34" s="1"/>
      <c r="W34" s="1"/>
      <c r="X34" s="1"/>
      <c r="Y34" s="1"/>
    </row>
    <row r="35" spans="1:25">
      <c r="M35" s="1"/>
      <c r="N35" s="1"/>
      <c r="O35" s="1"/>
      <c r="P35" s="1"/>
      <c r="Q35" s="1"/>
      <c r="R35" s="1"/>
      <c r="S35" s="1"/>
      <c r="T35" s="1"/>
      <c r="U35" s="2"/>
      <c r="V35" s="1"/>
      <c r="W35" s="1"/>
      <c r="X35" s="1"/>
      <c r="Y35" s="1"/>
    </row>
    <row r="36" spans="1:25">
      <c r="M36" s="1"/>
      <c r="N36" s="1"/>
      <c r="O36" s="1"/>
      <c r="P36" s="1"/>
      <c r="Q36" s="1"/>
      <c r="R36" s="1"/>
      <c r="S36" s="1"/>
      <c r="T36" s="1"/>
      <c r="U36" s="2"/>
      <c r="V36" s="1"/>
      <c r="W36" s="1"/>
      <c r="X36" s="1"/>
      <c r="Y36" s="1"/>
    </row>
    <row r="37" spans="1:25">
      <c r="M37" s="1"/>
      <c r="N37" s="1"/>
      <c r="O37" s="1"/>
      <c r="P37" s="1"/>
      <c r="Q37" s="1"/>
      <c r="R37" s="1"/>
      <c r="S37" s="1"/>
      <c r="T37" s="1"/>
      <c r="U37" s="2"/>
      <c r="V37" s="1"/>
      <c r="W37" s="1"/>
      <c r="X37" s="1"/>
      <c r="Y37" s="1"/>
    </row>
    <row r="38" spans="1:25">
      <c r="M38" s="1"/>
      <c r="N38" s="1"/>
      <c r="O38" s="1"/>
      <c r="P38" s="1"/>
      <c r="Q38" s="1"/>
      <c r="R38" s="1"/>
      <c r="S38" s="1"/>
      <c r="T38" s="1"/>
      <c r="U38" s="2"/>
      <c r="V38" s="1"/>
      <c r="W38" s="1"/>
      <c r="X38" s="1"/>
      <c r="Y38" s="1"/>
    </row>
  </sheetData>
  <mergeCells count="22">
    <mergeCell ref="A8:J9"/>
    <mergeCell ref="A1:L1"/>
    <mergeCell ref="A2:J3"/>
    <mergeCell ref="L2:L3"/>
    <mergeCell ref="A4:A7"/>
    <mergeCell ref="B4:I4"/>
    <mergeCell ref="B5:I5"/>
    <mergeCell ref="B6:I6"/>
    <mergeCell ref="B7:I7"/>
    <mergeCell ref="A10:D12"/>
    <mergeCell ref="E10:E12"/>
    <mergeCell ref="F10:H11"/>
    <mergeCell ref="I10:I12"/>
    <mergeCell ref="J10:J12"/>
    <mergeCell ref="F12:H12"/>
    <mergeCell ref="G30:K30"/>
    <mergeCell ref="A13:A17"/>
    <mergeCell ref="H13:J13"/>
    <mergeCell ref="H14:J14"/>
    <mergeCell ref="H15:J15"/>
    <mergeCell ref="H16:J16"/>
    <mergeCell ref="H17:J1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217F0-8512-49E6-BAA5-758A8B61C1AF}">
  <dimension ref="G1:K83"/>
  <sheetViews>
    <sheetView workbookViewId="0">
      <selection activeCell="G2" sqref="G2"/>
    </sheetView>
  </sheetViews>
  <sheetFormatPr defaultRowHeight="23"/>
  <cols>
    <col min="7" max="7" width="22.453125" customWidth="1"/>
    <col min="8" max="8" width="10.26953125" style="113" customWidth="1"/>
    <col min="10" max="10" width="20.54296875" customWidth="1"/>
    <col min="11" max="11" width="18.54296875" customWidth="1"/>
  </cols>
  <sheetData>
    <row r="1" spans="7:11" ht="23.5" thickBot="1">
      <c r="G1" s="76"/>
      <c r="H1" s="77"/>
      <c r="I1" s="77"/>
      <c r="J1" s="76"/>
      <c r="K1" s="76"/>
    </row>
    <row r="2" spans="7:11" ht="23.5" thickBot="1">
      <c r="G2" s="78">
        <f>[1]ปร.5!K9</f>
        <v>647700</v>
      </c>
      <c r="H2" s="77"/>
      <c r="I2" s="77"/>
      <c r="J2" s="76"/>
      <c r="K2" s="76"/>
    </row>
    <row r="3" spans="7:11">
      <c r="G3" s="79"/>
      <c r="H3" s="77"/>
      <c r="I3" s="77"/>
      <c r="J3" s="76"/>
      <c r="K3" s="76"/>
    </row>
    <row r="4" spans="7:11">
      <c r="G4" s="80"/>
      <c r="H4" s="77"/>
      <c r="I4" s="77"/>
      <c r="J4" s="76"/>
      <c r="K4" s="76"/>
    </row>
    <row r="5" spans="7:11" ht="23.5" thickBot="1">
      <c r="G5" s="76">
        <v>0</v>
      </c>
      <c r="H5" s="77">
        <v>1.3090999999999999</v>
      </c>
      <c r="I5" s="77"/>
      <c r="J5" s="81">
        <v>0</v>
      </c>
      <c r="K5" s="81">
        <v>500000</v>
      </c>
    </row>
    <row r="6" spans="7:11">
      <c r="G6" s="82">
        <v>500000</v>
      </c>
      <c r="H6" s="83">
        <v>1.3090999999999999</v>
      </c>
      <c r="I6" s="77"/>
      <c r="J6" s="81">
        <v>500000</v>
      </c>
      <c r="K6" s="81">
        <v>1000000</v>
      </c>
    </row>
    <row r="7" spans="7:11">
      <c r="G7" s="84">
        <v>1000000</v>
      </c>
      <c r="H7" s="85">
        <v>1.3067</v>
      </c>
      <c r="I7" s="77"/>
      <c r="J7" s="81">
        <v>1000000</v>
      </c>
      <c r="K7" s="81">
        <v>2000000</v>
      </c>
    </row>
    <row r="8" spans="7:11">
      <c r="G8" s="84">
        <v>2000000</v>
      </c>
      <c r="H8" s="85">
        <v>1.3050999999999999</v>
      </c>
      <c r="I8" s="86"/>
      <c r="J8" s="81">
        <v>2000000</v>
      </c>
      <c r="K8" s="81">
        <v>5000000</v>
      </c>
    </row>
    <row r="9" spans="7:11">
      <c r="G9" s="84">
        <v>5000000</v>
      </c>
      <c r="H9" s="85">
        <v>1.302</v>
      </c>
      <c r="I9" s="86"/>
      <c r="J9" s="81">
        <v>5000000</v>
      </c>
      <c r="K9" s="87">
        <v>10000000</v>
      </c>
    </row>
    <row r="10" spans="7:11">
      <c r="G10" s="88">
        <v>10000000</v>
      </c>
      <c r="H10" s="89">
        <v>1.296</v>
      </c>
      <c r="I10" s="86"/>
      <c r="J10" s="87">
        <v>10000000</v>
      </c>
      <c r="K10" s="87">
        <v>15000000</v>
      </c>
    </row>
    <row r="11" spans="7:11">
      <c r="G11" s="88">
        <v>15000000</v>
      </c>
      <c r="H11" s="89">
        <v>1.2611000000000001</v>
      </c>
      <c r="I11" s="86"/>
      <c r="J11" s="87">
        <v>15000000</v>
      </c>
      <c r="K11" s="81">
        <v>20000000</v>
      </c>
    </row>
    <row r="12" spans="7:11">
      <c r="G12" s="84">
        <v>20000000</v>
      </c>
      <c r="H12" s="89">
        <v>1.2535000000000001</v>
      </c>
      <c r="I12" s="86"/>
      <c r="J12" s="81">
        <v>20000000</v>
      </c>
      <c r="K12" s="81">
        <v>25000000</v>
      </c>
    </row>
    <row r="13" spans="7:11">
      <c r="G13" s="84">
        <v>25000000</v>
      </c>
      <c r="H13" s="85">
        <v>1.2264999999999999</v>
      </c>
      <c r="I13" s="86"/>
      <c r="J13" s="81">
        <v>25000000</v>
      </c>
      <c r="K13" s="81">
        <v>30000000</v>
      </c>
    </row>
    <row r="14" spans="7:11">
      <c r="G14" s="84">
        <v>30000000</v>
      </c>
      <c r="H14" s="85">
        <v>1.2181</v>
      </c>
      <c r="I14" s="86"/>
      <c r="J14" s="81">
        <v>30000000</v>
      </c>
      <c r="K14" s="81">
        <v>40000000</v>
      </c>
    </row>
    <row r="15" spans="7:11">
      <c r="G15" s="84">
        <v>40000000</v>
      </c>
      <c r="H15" s="85">
        <v>1.2177</v>
      </c>
      <c r="I15" s="86"/>
      <c r="J15" s="81">
        <v>40000000</v>
      </c>
      <c r="K15" s="81">
        <v>50000000</v>
      </c>
    </row>
    <row r="16" spans="7:11">
      <c r="G16" s="84">
        <v>50000000</v>
      </c>
      <c r="H16" s="85">
        <v>1.2176</v>
      </c>
      <c r="I16" s="86"/>
      <c r="J16" s="81">
        <v>50000000</v>
      </c>
      <c r="K16" s="81">
        <v>60000000</v>
      </c>
    </row>
    <row r="17" spans="7:11">
      <c r="G17" s="84">
        <v>60000000</v>
      </c>
      <c r="H17" s="85">
        <v>1.2078</v>
      </c>
      <c r="I17" s="86"/>
      <c r="J17" s="81">
        <v>60000000</v>
      </c>
      <c r="K17" s="81">
        <v>70000000</v>
      </c>
    </row>
    <row r="18" spans="7:11">
      <c r="G18" s="84">
        <v>70000000</v>
      </c>
      <c r="H18" s="85">
        <v>1.2067000000000001</v>
      </c>
      <c r="I18" s="86"/>
      <c r="J18" s="81">
        <v>70000000</v>
      </c>
      <c r="K18" s="81">
        <v>80000000</v>
      </c>
    </row>
    <row r="19" spans="7:11">
      <c r="G19" s="84">
        <v>80000000</v>
      </c>
      <c r="H19" s="85">
        <v>1.2067000000000001</v>
      </c>
      <c r="I19" s="86"/>
      <c r="J19" s="81">
        <v>80000000</v>
      </c>
      <c r="K19" s="81">
        <v>90000000</v>
      </c>
    </row>
    <row r="20" spans="7:11">
      <c r="G20" s="84">
        <v>90000000</v>
      </c>
      <c r="H20" s="85">
        <v>1.2065999999999999</v>
      </c>
      <c r="I20" s="86"/>
      <c r="J20" s="81">
        <v>90000000</v>
      </c>
      <c r="K20" s="81">
        <v>100000000</v>
      </c>
    </row>
    <row r="21" spans="7:11">
      <c r="G21" s="84">
        <v>100000000</v>
      </c>
      <c r="H21" s="85">
        <v>1.2065999999999999</v>
      </c>
      <c r="I21" s="86"/>
      <c r="J21" s="81">
        <v>100000000</v>
      </c>
      <c r="K21" s="81">
        <v>150000000</v>
      </c>
    </row>
    <row r="22" spans="7:11">
      <c r="G22" s="84">
        <v>150000000</v>
      </c>
      <c r="H22" s="85">
        <v>1.2039</v>
      </c>
      <c r="I22" s="86"/>
      <c r="J22" s="81">
        <v>150000000</v>
      </c>
      <c r="K22" s="81">
        <v>200000000</v>
      </c>
    </row>
    <row r="23" spans="7:11">
      <c r="G23" s="84">
        <v>200000000</v>
      </c>
      <c r="H23" s="85">
        <v>1.2039</v>
      </c>
      <c r="I23" s="86"/>
      <c r="J23" s="81">
        <v>200000000</v>
      </c>
      <c r="K23" s="81">
        <v>250000000</v>
      </c>
    </row>
    <row r="24" spans="7:11">
      <c r="G24" s="84">
        <v>250000000</v>
      </c>
      <c r="H24" s="85">
        <v>1.2031000000000001</v>
      </c>
      <c r="I24" s="86"/>
      <c r="J24" s="81">
        <v>250000000</v>
      </c>
      <c r="K24" s="81">
        <v>300000000</v>
      </c>
    </row>
    <row r="25" spans="7:11">
      <c r="G25" s="84">
        <v>300000000</v>
      </c>
      <c r="H25" s="85">
        <v>1.1969000000000001</v>
      </c>
      <c r="I25" s="86"/>
      <c r="J25" s="81">
        <v>300000000</v>
      </c>
      <c r="K25" s="81">
        <v>350000000</v>
      </c>
    </row>
    <row r="26" spans="7:11">
      <c r="G26" s="84">
        <v>350000000</v>
      </c>
      <c r="H26" s="85">
        <v>1.1883999999999999</v>
      </c>
      <c r="I26" s="86"/>
      <c r="J26" s="81">
        <v>350000000</v>
      </c>
      <c r="K26" s="81">
        <v>400000000</v>
      </c>
    </row>
    <row r="27" spans="7:11">
      <c r="G27" s="84">
        <v>400000000</v>
      </c>
      <c r="H27" s="85">
        <v>1.1877</v>
      </c>
      <c r="I27" s="86"/>
      <c r="J27" s="81">
        <v>400000000</v>
      </c>
      <c r="K27" s="81">
        <v>500000000</v>
      </c>
    </row>
    <row r="28" spans="7:11">
      <c r="G28" s="84">
        <v>500000000</v>
      </c>
      <c r="H28" s="85">
        <v>1.1871</v>
      </c>
      <c r="I28" s="86"/>
      <c r="J28" s="81">
        <v>500000000</v>
      </c>
      <c r="K28" s="81">
        <v>500000000</v>
      </c>
    </row>
    <row r="29" spans="7:11" ht="23.5" thickBot="1">
      <c r="G29" s="90">
        <v>500000000</v>
      </c>
      <c r="H29" s="91">
        <v>1.1805000000000001</v>
      </c>
      <c r="I29" s="86"/>
      <c r="J29" s="81">
        <v>500000000</v>
      </c>
      <c r="K29" s="92"/>
    </row>
    <row r="30" spans="7:11">
      <c r="G30" s="76"/>
      <c r="H30" s="77"/>
      <c r="I30" s="77"/>
      <c r="J30" s="76"/>
      <c r="K30" s="76"/>
    </row>
    <row r="31" spans="7:11">
      <c r="G31" s="76"/>
      <c r="H31" s="77"/>
      <c r="I31" s="77"/>
      <c r="J31" s="76"/>
      <c r="K31" s="76"/>
    </row>
    <row r="32" spans="7:11">
      <c r="G32" s="76"/>
      <c r="H32" s="77"/>
      <c r="I32" s="77"/>
      <c r="J32" s="76"/>
      <c r="K32" s="76"/>
    </row>
    <row r="33" spans="7:11">
      <c r="G33" s="76"/>
      <c r="H33" s="77"/>
      <c r="I33" s="77"/>
      <c r="J33" s="76"/>
      <c r="K33" s="76"/>
    </row>
    <row r="34" spans="7:11">
      <c r="G34" s="76"/>
      <c r="H34" s="77"/>
      <c r="I34" s="77"/>
      <c r="J34" s="76"/>
      <c r="K34" s="76"/>
    </row>
    <row r="35" spans="7:11">
      <c r="G35" s="76"/>
      <c r="H35" s="77"/>
      <c r="I35" s="77"/>
      <c r="J35" s="76"/>
      <c r="K35" s="76"/>
    </row>
    <row r="36" spans="7:11">
      <c r="G36" s="76"/>
      <c r="H36" s="77"/>
      <c r="I36" s="77"/>
      <c r="J36" s="76"/>
      <c r="K36" s="76"/>
    </row>
    <row r="37" spans="7:11">
      <c r="G37" s="76"/>
      <c r="H37" s="77"/>
      <c r="I37" s="77"/>
      <c r="J37" s="76"/>
      <c r="K37" s="76"/>
    </row>
    <row r="38" spans="7:11">
      <c r="G38" s="76"/>
      <c r="H38" s="77"/>
      <c r="I38" s="77"/>
      <c r="J38" s="76"/>
      <c r="K38" s="76"/>
    </row>
    <row r="39" spans="7:11">
      <c r="G39" s="76"/>
      <c r="H39" s="77"/>
      <c r="I39" s="77"/>
      <c r="J39" s="76"/>
      <c r="K39" s="76"/>
    </row>
    <row r="40" spans="7:11">
      <c r="G40" s="76"/>
      <c r="H40" s="77"/>
      <c r="I40" s="77"/>
      <c r="J40" s="76"/>
      <c r="K40" s="76"/>
    </row>
    <row r="41" spans="7:11">
      <c r="G41" s="76"/>
      <c r="H41" s="77"/>
      <c r="I41" s="77"/>
      <c r="J41" s="76"/>
      <c r="K41" s="76"/>
    </row>
    <row r="42" spans="7:11">
      <c r="G42" s="76"/>
      <c r="H42" s="77"/>
      <c r="I42" s="77"/>
      <c r="J42" s="76"/>
      <c r="K42" s="76"/>
    </row>
    <row r="43" spans="7:11">
      <c r="G43" s="76"/>
      <c r="H43" s="77"/>
      <c r="I43" s="77"/>
      <c r="J43" s="76"/>
      <c r="K43" s="76"/>
    </row>
    <row r="44" spans="7:11">
      <c r="G44" s="76"/>
      <c r="H44" s="77"/>
      <c r="I44" s="77"/>
      <c r="J44" s="76"/>
      <c r="K44" s="76"/>
    </row>
    <row r="45" spans="7:11">
      <c r="G45" s="76"/>
      <c r="H45" s="77"/>
      <c r="I45" s="77"/>
      <c r="J45" s="76"/>
      <c r="K45" s="76"/>
    </row>
    <row r="46" spans="7:11">
      <c r="G46" s="76"/>
      <c r="H46" s="77"/>
      <c r="I46" s="77"/>
      <c r="J46" s="76"/>
      <c r="K46" s="76"/>
    </row>
    <row r="47" spans="7:11">
      <c r="G47" s="76"/>
      <c r="H47" s="77"/>
      <c r="I47" s="77"/>
      <c r="J47" s="76"/>
      <c r="K47" s="76"/>
    </row>
    <row r="48" spans="7:11">
      <c r="G48" s="76"/>
      <c r="H48" s="77"/>
      <c r="I48" s="77"/>
      <c r="J48" s="76"/>
      <c r="K48" s="76"/>
    </row>
    <row r="49" spans="7:11">
      <c r="G49" s="76"/>
      <c r="H49" s="77"/>
      <c r="I49" s="77"/>
      <c r="J49" s="76"/>
      <c r="K49" s="76"/>
    </row>
    <row r="50" spans="7:11">
      <c r="G50" s="76"/>
      <c r="H50" s="77"/>
      <c r="I50" s="77"/>
      <c r="J50" s="76"/>
      <c r="K50" s="76"/>
    </row>
    <row r="51" spans="7:11">
      <c r="G51" s="76"/>
      <c r="H51" s="77"/>
      <c r="I51" s="77"/>
      <c r="J51" s="76"/>
      <c r="K51" s="76"/>
    </row>
    <row r="52" spans="7:11">
      <c r="G52" s="76"/>
      <c r="H52" s="77"/>
      <c r="I52" s="77"/>
      <c r="J52" s="76"/>
      <c r="K52" s="76"/>
    </row>
    <row r="53" spans="7:11">
      <c r="G53" s="76"/>
      <c r="H53" s="77"/>
      <c r="I53" s="77"/>
      <c r="J53" s="76"/>
      <c r="K53" s="76"/>
    </row>
    <row r="54" spans="7:11">
      <c r="G54" s="76"/>
      <c r="H54" s="77"/>
      <c r="I54" s="77"/>
      <c r="J54" s="76"/>
      <c r="K54" s="76"/>
    </row>
    <row r="55" spans="7:11">
      <c r="G55" s="76"/>
      <c r="H55" s="77"/>
      <c r="I55" s="77"/>
      <c r="J55" s="76"/>
      <c r="K55" s="76"/>
    </row>
    <row r="56" spans="7:11">
      <c r="G56" s="76"/>
      <c r="H56" s="77"/>
      <c r="I56" s="77"/>
      <c r="J56" s="76"/>
      <c r="K56" s="76"/>
    </row>
    <row r="57" spans="7:11">
      <c r="G57" s="76"/>
      <c r="H57" s="77"/>
      <c r="I57" s="77"/>
      <c r="J57" s="76"/>
      <c r="K57" s="76"/>
    </row>
    <row r="58" spans="7:11">
      <c r="G58" s="76"/>
      <c r="H58" s="77"/>
      <c r="I58" s="77"/>
      <c r="J58" s="76"/>
      <c r="K58" s="76"/>
    </row>
    <row r="59" spans="7:11">
      <c r="G59" s="76"/>
      <c r="H59" s="77"/>
      <c r="I59" s="77"/>
      <c r="J59" s="76"/>
      <c r="K59" s="76"/>
    </row>
    <row r="60" spans="7:11">
      <c r="G60" s="76"/>
      <c r="H60" s="77"/>
      <c r="I60" s="77"/>
      <c r="J60" s="76"/>
      <c r="K60" s="76"/>
    </row>
    <row r="61" spans="7:11">
      <c r="G61" s="76"/>
      <c r="H61" s="77"/>
      <c r="I61" s="77"/>
      <c r="J61" s="76"/>
      <c r="K61" s="76"/>
    </row>
    <row r="62" spans="7:11">
      <c r="G62" s="76"/>
      <c r="H62" s="77"/>
      <c r="I62" s="77"/>
      <c r="J62" s="76"/>
      <c r="K62" s="76"/>
    </row>
    <row r="63" spans="7:11">
      <c r="H63" s="77"/>
    </row>
    <row r="64" spans="7:11">
      <c r="H64" s="77"/>
    </row>
    <row r="65" spans="8:8">
      <c r="H65" s="77"/>
    </row>
    <row r="66" spans="8:8">
      <c r="H66" s="77"/>
    </row>
    <row r="67" spans="8:8">
      <c r="H67" s="77"/>
    </row>
    <row r="68" spans="8:8">
      <c r="H68" s="77"/>
    </row>
    <row r="69" spans="8:8">
      <c r="H69" s="77"/>
    </row>
    <row r="70" spans="8:8">
      <c r="H70" s="77"/>
    </row>
    <row r="71" spans="8:8">
      <c r="H71" s="77"/>
    </row>
    <row r="72" spans="8:8">
      <c r="H72" s="77"/>
    </row>
    <row r="73" spans="8:8">
      <c r="H73" s="77"/>
    </row>
    <row r="74" spans="8:8">
      <c r="H74" s="77"/>
    </row>
    <row r="75" spans="8:8">
      <c r="H75" s="77"/>
    </row>
    <row r="76" spans="8:8">
      <c r="H76" s="77"/>
    </row>
    <row r="77" spans="8:8">
      <c r="H77" s="77"/>
    </row>
    <row r="78" spans="8:8">
      <c r="H78" s="77"/>
    </row>
    <row r="79" spans="8:8">
      <c r="H79" s="77"/>
    </row>
    <row r="80" spans="8:8">
      <c r="H80" s="77"/>
    </row>
    <row r="81" spans="8:8">
      <c r="H81" s="77"/>
    </row>
    <row r="82" spans="8:8">
      <c r="H82" s="77"/>
    </row>
    <row r="83" spans="8:8">
      <c r="H83" s="7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ประเภท 1 - 8</vt:lpstr>
      <vt:lpstr>Despreciation</vt:lpstr>
      <vt:lpstr>ราคาต่อจุด</vt:lpstr>
      <vt:lpstr>ราคาต้นทุน</vt:lpstr>
      <vt:lpstr>FACTOR F</vt:lpstr>
      <vt:lpstr>Sheet4</vt:lpstr>
      <vt:lpstr>Despreciation!Print_Area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Central 508</cp:lastModifiedBy>
  <cp:lastPrinted>2025-08-13T08:54:11Z</cp:lastPrinted>
  <dcterms:created xsi:type="dcterms:W3CDTF">2023-11-15T04:15:29Z</dcterms:created>
  <dcterms:modified xsi:type="dcterms:W3CDTF">2025-08-15T03:28:32Z</dcterms:modified>
</cp:coreProperties>
</file>