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DMC\DMC 65\"/>
    </mc:Choice>
  </mc:AlternateContent>
  <xr:revisionPtr revIDLastSave="0" documentId="13_ncr:1_{8A245C42-711F-4658-BBB2-5C01D25B7BD3}" xr6:coauthVersionLast="47" xr6:coauthVersionMax="47" xr10:uidLastSave="{00000000-0000-0000-0000-000000000000}"/>
  <bookViews>
    <workbookView xWindow="-108" yWindow="-108" windowWidth="23256" windowHeight="12576" tabRatio="923" firstSheet="4" activeTab="13" xr2:uid="{00000000-000D-0000-FFFF-FFFF00000000}"/>
  </bookViews>
  <sheets>
    <sheet name="จำนวนครู 25มิย64" sheetId="14" state="hidden" r:id="rId1"/>
    <sheet name="dmc2564 ข้อมูลดิบ" sheetId="10" state="hidden" r:id="rId2"/>
    <sheet name="สรุปรวม" sheetId="15" r:id="rId3"/>
    <sheet name="สรุปรวมทุกอำเภอ" sheetId="5" r:id="rId4"/>
    <sheet name="ศรีสัชนาลัย" sheetId="6" r:id="rId5"/>
    <sheet name="ศรีสำโรง" sheetId="2" r:id="rId6"/>
    <sheet name="สวรรคโลก" sheetId="3" r:id="rId7"/>
    <sheet name="ศรีนคร" sheetId="4" r:id="rId8"/>
    <sheet name="ทุ่งเสลี่ยม" sheetId="1" r:id="rId9"/>
    <sheet name="ขยายโอกาส" sheetId="12" r:id="rId10"/>
    <sheet name="โรงเรียนขนาดเล็ก" sheetId="16" r:id="rId11"/>
    <sheet name="แยกขนาด" sheetId="18" r:id="rId12"/>
    <sheet name="ข้อมูลรายอำเภอ-แยกชั้น (รวม)" sheetId="25" r:id="rId13"/>
    <sheet name="เรียงจาก น้อยไปมาก" sheetId="19" r:id="rId14"/>
  </sheets>
  <definedNames>
    <definedName name="_xlnm._FilterDatabase" localSheetId="0" hidden="1">'จำนวนครู 25มิย64'!$H$2:$L$164</definedName>
    <definedName name="_xlnm._FilterDatabase" localSheetId="13" hidden="1">'เรียงจาก น้อยไปมาก'!$B$2:$S$169</definedName>
    <definedName name="_xlnm._FilterDatabase" localSheetId="10" hidden="1">โรงเรียนขนาดเล็ก!$B$2:$S$43</definedName>
    <definedName name="_xlnm._FilterDatabase" localSheetId="4" hidden="1">ศรีสัชนาลัย!$B$1:$U$244</definedName>
    <definedName name="_xlnm.Print_Area" localSheetId="9">ขยายโอกาส!$B$1:$T$40</definedName>
    <definedName name="_xlnm.Print_Area" localSheetId="8">ทุ่งเสลี่ยม!$A$1:$U$108</definedName>
    <definedName name="_xlnm.Print_Area" localSheetId="13">'เรียงจาก น้อยไปมาก'!$A$1:$S$170</definedName>
    <definedName name="_xlnm.Print_Area" localSheetId="7">ศรีนคร!$A$1:$U$64</definedName>
    <definedName name="_xlnm.Print_Area" localSheetId="4">ศรีสัชนาลัย!$A$1:$U$244</definedName>
    <definedName name="_xlnm.Print_Area" localSheetId="5">ศรีสำโรง!$A$1:$U$156</definedName>
    <definedName name="_xlnm.Print_Area" localSheetId="6">สวรรคโลก!$A$1:$U$124</definedName>
    <definedName name="_xlnm.Print_Titles" localSheetId="9">ขยายโอกาส!$1:$4</definedName>
    <definedName name="_xlnm.Print_Titles" localSheetId="12">'ข้อมูลรายอำเภอ-แยกชั้น (รวม)'!$1:$2</definedName>
    <definedName name="_xlnm.Print_Titles" localSheetId="8">ทุ่งเสลี่ยม!$1:$4</definedName>
    <definedName name="_xlnm.Print_Titles" localSheetId="13">'เรียงจาก น้อยไปมาก'!$1:$2</definedName>
    <definedName name="_xlnm.Print_Titles" localSheetId="10">โรงเรียนขนาดเล็ก!$1:$2</definedName>
    <definedName name="_xlnm.Print_Titles" localSheetId="7">ศรีนคร!$1:$4</definedName>
    <definedName name="_xlnm.Print_Titles" localSheetId="4">ศรีสัชนาลัย!$1:$4</definedName>
    <definedName name="_xlnm.Print_Titles" localSheetId="5">ศรีสำโรง!$1:$4</definedName>
    <definedName name="_xlnm.Print_Titles" localSheetId="3">สรุปรวมทุกอำเภอ!$4:$5</definedName>
    <definedName name="_xlnm.Print_Titles" localSheetId="6">สวรรคโลก!$1:$4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1" i="16" l="1"/>
  <c r="P101" i="16"/>
  <c r="O101" i="16"/>
  <c r="R101" i="16" s="1"/>
  <c r="M101" i="16"/>
  <c r="L101" i="16"/>
  <c r="K101" i="16"/>
  <c r="J101" i="16"/>
  <c r="I101" i="16"/>
  <c r="H101" i="16"/>
  <c r="F101" i="16"/>
  <c r="E101" i="16"/>
  <c r="D101" i="16"/>
  <c r="C101" i="16"/>
  <c r="Q118" i="16"/>
  <c r="P118" i="16"/>
  <c r="O118" i="16"/>
  <c r="M118" i="16"/>
  <c r="L118" i="16"/>
  <c r="K118" i="16"/>
  <c r="J118" i="16"/>
  <c r="I118" i="16"/>
  <c r="H118" i="16"/>
  <c r="F118" i="16"/>
  <c r="E118" i="16"/>
  <c r="D118" i="16"/>
  <c r="C118" i="16"/>
  <c r="R118" i="16" l="1"/>
  <c r="G101" i="16"/>
  <c r="N101" i="16"/>
  <c r="S101" i="16"/>
  <c r="N118" i="16"/>
  <c r="G118" i="16"/>
  <c r="S118" i="16" l="1"/>
  <c r="Q169" i="19" l="1"/>
  <c r="P169" i="19"/>
  <c r="O169" i="19"/>
  <c r="R169" i="19" s="1"/>
  <c r="M169" i="19"/>
  <c r="L169" i="19"/>
  <c r="K169" i="19"/>
  <c r="J169" i="19"/>
  <c r="I169" i="19"/>
  <c r="H169" i="19"/>
  <c r="F169" i="19"/>
  <c r="E169" i="19"/>
  <c r="D169" i="19"/>
  <c r="C169" i="19"/>
  <c r="Q168" i="19"/>
  <c r="P168" i="19"/>
  <c r="R168" i="19" s="1"/>
  <c r="O168" i="19"/>
  <c r="M168" i="19"/>
  <c r="L168" i="19"/>
  <c r="K168" i="19"/>
  <c r="J168" i="19"/>
  <c r="I168" i="19"/>
  <c r="H168" i="19"/>
  <c r="F168" i="19"/>
  <c r="E168" i="19"/>
  <c r="D168" i="19"/>
  <c r="C168" i="19"/>
  <c r="Q167" i="19"/>
  <c r="P167" i="19"/>
  <c r="O167" i="19"/>
  <c r="M167" i="19"/>
  <c r="L167" i="19"/>
  <c r="K167" i="19"/>
  <c r="J167" i="19"/>
  <c r="I167" i="19"/>
  <c r="H167" i="19"/>
  <c r="F167" i="19"/>
  <c r="E167" i="19"/>
  <c r="D167" i="19"/>
  <c r="C167" i="19"/>
  <c r="Q166" i="19"/>
  <c r="P166" i="19"/>
  <c r="O166" i="19"/>
  <c r="M166" i="19"/>
  <c r="L166" i="19"/>
  <c r="K166" i="19"/>
  <c r="J166" i="19"/>
  <c r="I166" i="19"/>
  <c r="H166" i="19"/>
  <c r="F166" i="19"/>
  <c r="E166" i="19"/>
  <c r="D166" i="19"/>
  <c r="G166" i="19" s="1"/>
  <c r="C166" i="19"/>
  <c r="Q165" i="19"/>
  <c r="P165" i="19"/>
  <c r="O165" i="19"/>
  <c r="R165" i="19" s="1"/>
  <c r="M165" i="19"/>
  <c r="L165" i="19"/>
  <c r="K165" i="19"/>
  <c r="J165" i="19"/>
  <c r="I165" i="19"/>
  <c r="H165" i="19"/>
  <c r="F165" i="19"/>
  <c r="E165" i="19"/>
  <c r="D165" i="19"/>
  <c r="C165" i="19"/>
  <c r="Q163" i="19"/>
  <c r="P163" i="19"/>
  <c r="O163" i="19"/>
  <c r="M163" i="19"/>
  <c r="L163" i="19"/>
  <c r="K163" i="19"/>
  <c r="J163" i="19"/>
  <c r="I163" i="19"/>
  <c r="H163" i="19"/>
  <c r="F163" i="19"/>
  <c r="E163" i="19"/>
  <c r="D163" i="19"/>
  <c r="C163" i="19"/>
  <c r="Q162" i="19"/>
  <c r="P162" i="19"/>
  <c r="O162" i="19"/>
  <c r="M162" i="19"/>
  <c r="L162" i="19"/>
  <c r="K162" i="19"/>
  <c r="J162" i="19"/>
  <c r="I162" i="19"/>
  <c r="H162" i="19"/>
  <c r="F162" i="19"/>
  <c r="E162" i="19"/>
  <c r="D162" i="19"/>
  <c r="C162" i="19"/>
  <c r="Q161" i="19"/>
  <c r="P161" i="19"/>
  <c r="O161" i="19"/>
  <c r="M161" i="19"/>
  <c r="L161" i="19"/>
  <c r="K161" i="19"/>
  <c r="J161" i="19"/>
  <c r="I161" i="19"/>
  <c r="H161" i="19"/>
  <c r="F161" i="19"/>
  <c r="E161" i="19"/>
  <c r="D161" i="19"/>
  <c r="C161" i="19"/>
  <c r="Q160" i="19"/>
  <c r="P160" i="19"/>
  <c r="O160" i="19"/>
  <c r="M160" i="19"/>
  <c r="L160" i="19"/>
  <c r="K160" i="19"/>
  <c r="J160" i="19"/>
  <c r="I160" i="19"/>
  <c r="H160" i="19"/>
  <c r="F160" i="19"/>
  <c r="E160" i="19"/>
  <c r="D160" i="19"/>
  <c r="C160" i="19"/>
  <c r="Q158" i="19"/>
  <c r="P158" i="19"/>
  <c r="O158" i="19"/>
  <c r="M158" i="19"/>
  <c r="L158" i="19"/>
  <c r="K158" i="19"/>
  <c r="J158" i="19"/>
  <c r="I158" i="19"/>
  <c r="H158" i="19"/>
  <c r="F158" i="19"/>
  <c r="E158" i="19"/>
  <c r="D158" i="19"/>
  <c r="C158" i="19"/>
  <c r="Q157" i="19"/>
  <c r="P157" i="19"/>
  <c r="O157" i="19"/>
  <c r="R157" i="19" s="1"/>
  <c r="M157" i="19"/>
  <c r="L157" i="19"/>
  <c r="K157" i="19"/>
  <c r="J157" i="19"/>
  <c r="I157" i="19"/>
  <c r="H157" i="19"/>
  <c r="F157" i="19"/>
  <c r="E157" i="19"/>
  <c r="D157" i="19"/>
  <c r="C157" i="19"/>
  <c r="Q156" i="19"/>
  <c r="P156" i="19"/>
  <c r="R156" i="19" s="1"/>
  <c r="O156" i="19"/>
  <c r="M156" i="19"/>
  <c r="L156" i="19"/>
  <c r="K156" i="19"/>
  <c r="J156" i="19"/>
  <c r="I156" i="19"/>
  <c r="H156" i="19"/>
  <c r="F156" i="19"/>
  <c r="E156" i="19"/>
  <c r="D156" i="19"/>
  <c r="C156" i="19"/>
  <c r="Q155" i="19"/>
  <c r="P155" i="19"/>
  <c r="O155" i="19"/>
  <c r="M155" i="19"/>
  <c r="L155" i="19"/>
  <c r="K155" i="19"/>
  <c r="J155" i="19"/>
  <c r="I155" i="19"/>
  <c r="H155" i="19"/>
  <c r="F155" i="19"/>
  <c r="E155" i="19"/>
  <c r="D155" i="19"/>
  <c r="C155" i="19"/>
  <c r="Q154" i="19"/>
  <c r="P154" i="19"/>
  <c r="O154" i="19"/>
  <c r="R154" i="19" s="1"/>
  <c r="M154" i="19"/>
  <c r="L154" i="19"/>
  <c r="K154" i="19"/>
  <c r="J154" i="19"/>
  <c r="I154" i="19"/>
  <c r="H154" i="19"/>
  <c r="F154" i="19"/>
  <c r="E154" i="19"/>
  <c r="D154" i="19"/>
  <c r="C154" i="19"/>
  <c r="Q153" i="19"/>
  <c r="P153" i="19"/>
  <c r="O153" i="19"/>
  <c r="M153" i="19"/>
  <c r="L153" i="19"/>
  <c r="K153" i="19"/>
  <c r="J153" i="19"/>
  <c r="I153" i="19"/>
  <c r="H153" i="19"/>
  <c r="F153" i="19"/>
  <c r="E153" i="19"/>
  <c r="D153" i="19"/>
  <c r="C153" i="19"/>
  <c r="Q152" i="19"/>
  <c r="P152" i="19"/>
  <c r="O152" i="19"/>
  <c r="M152" i="19"/>
  <c r="L152" i="19"/>
  <c r="K152" i="19"/>
  <c r="J152" i="19"/>
  <c r="I152" i="19"/>
  <c r="H152" i="19"/>
  <c r="F152" i="19"/>
  <c r="E152" i="19"/>
  <c r="D152" i="19"/>
  <c r="C152" i="19"/>
  <c r="Q151" i="19"/>
  <c r="P151" i="19"/>
  <c r="O151" i="19"/>
  <c r="M151" i="19"/>
  <c r="L151" i="19"/>
  <c r="K151" i="19"/>
  <c r="J151" i="19"/>
  <c r="I151" i="19"/>
  <c r="H151" i="19"/>
  <c r="F151" i="19"/>
  <c r="E151" i="19"/>
  <c r="D151" i="19"/>
  <c r="C151" i="19"/>
  <c r="Q150" i="19"/>
  <c r="P150" i="19"/>
  <c r="O150" i="19"/>
  <c r="M150" i="19"/>
  <c r="L150" i="19"/>
  <c r="K150" i="19"/>
  <c r="J150" i="19"/>
  <c r="I150" i="19"/>
  <c r="H150" i="19"/>
  <c r="F150" i="19"/>
  <c r="E150" i="19"/>
  <c r="D150" i="19"/>
  <c r="C150" i="19"/>
  <c r="Q149" i="19"/>
  <c r="P149" i="19"/>
  <c r="O149" i="19"/>
  <c r="R149" i="19" s="1"/>
  <c r="M149" i="19"/>
  <c r="L149" i="19"/>
  <c r="K149" i="19"/>
  <c r="J149" i="19"/>
  <c r="I149" i="19"/>
  <c r="H149" i="19"/>
  <c r="F149" i="19"/>
  <c r="E149" i="19"/>
  <c r="D149" i="19"/>
  <c r="G149" i="19" s="1"/>
  <c r="C149" i="19"/>
  <c r="Q148" i="19"/>
  <c r="P148" i="19"/>
  <c r="O148" i="19"/>
  <c r="M148" i="19"/>
  <c r="L148" i="19"/>
  <c r="K148" i="19"/>
  <c r="J148" i="19"/>
  <c r="I148" i="19"/>
  <c r="H148" i="19"/>
  <c r="F148" i="19"/>
  <c r="E148" i="19"/>
  <c r="D148" i="19"/>
  <c r="G148" i="19" s="1"/>
  <c r="C148" i="19"/>
  <c r="Q147" i="19"/>
  <c r="P147" i="19"/>
  <c r="O147" i="19"/>
  <c r="M147" i="19"/>
  <c r="L147" i="19"/>
  <c r="K147" i="19"/>
  <c r="J147" i="19"/>
  <c r="I147" i="19"/>
  <c r="H147" i="19"/>
  <c r="F147" i="19"/>
  <c r="E147" i="19"/>
  <c r="D147" i="19"/>
  <c r="C147" i="19"/>
  <c r="Q146" i="19"/>
  <c r="P146" i="19"/>
  <c r="O146" i="19"/>
  <c r="R146" i="19" s="1"/>
  <c r="M146" i="19"/>
  <c r="L146" i="19"/>
  <c r="K146" i="19"/>
  <c r="J146" i="19"/>
  <c r="I146" i="19"/>
  <c r="H146" i="19"/>
  <c r="F146" i="19"/>
  <c r="E146" i="19"/>
  <c r="D146" i="19"/>
  <c r="C146" i="19"/>
  <c r="Q145" i="19"/>
  <c r="P145" i="19"/>
  <c r="O145" i="19"/>
  <c r="M145" i="19"/>
  <c r="L145" i="19"/>
  <c r="K145" i="19"/>
  <c r="J145" i="19"/>
  <c r="I145" i="19"/>
  <c r="H145" i="19"/>
  <c r="F145" i="19"/>
  <c r="E145" i="19"/>
  <c r="D145" i="19"/>
  <c r="C145" i="19"/>
  <c r="Q23" i="16"/>
  <c r="P23" i="16"/>
  <c r="O23" i="16"/>
  <c r="M23" i="16"/>
  <c r="L23" i="16"/>
  <c r="K23" i="16"/>
  <c r="J23" i="16"/>
  <c r="I23" i="16"/>
  <c r="H23" i="16"/>
  <c r="F23" i="16"/>
  <c r="E23" i="16"/>
  <c r="D23" i="16"/>
  <c r="C23" i="16"/>
  <c r="Q22" i="16"/>
  <c r="P22" i="16"/>
  <c r="O22" i="16"/>
  <c r="M22" i="16"/>
  <c r="L22" i="16"/>
  <c r="K22" i="16"/>
  <c r="J22" i="16"/>
  <c r="I22" i="16"/>
  <c r="H22" i="16"/>
  <c r="F22" i="16"/>
  <c r="E22" i="16"/>
  <c r="D22" i="16"/>
  <c r="C22" i="16"/>
  <c r="Q143" i="19"/>
  <c r="P143" i="19"/>
  <c r="O143" i="19"/>
  <c r="M143" i="19"/>
  <c r="L143" i="19"/>
  <c r="K143" i="19"/>
  <c r="J143" i="19"/>
  <c r="I143" i="19"/>
  <c r="H143" i="19"/>
  <c r="F143" i="19"/>
  <c r="E143" i="19"/>
  <c r="D143" i="19"/>
  <c r="C143" i="19"/>
  <c r="Q142" i="19"/>
  <c r="P142" i="19"/>
  <c r="O142" i="19"/>
  <c r="M142" i="19"/>
  <c r="L142" i="19"/>
  <c r="K142" i="19"/>
  <c r="J142" i="19"/>
  <c r="I142" i="19"/>
  <c r="H142" i="19"/>
  <c r="N142" i="19" s="1"/>
  <c r="F142" i="19"/>
  <c r="E142" i="19"/>
  <c r="D142" i="19"/>
  <c r="G142" i="19" s="1"/>
  <c r="C142" i="19"/>
  <c r="Q141" i="19"/>
  <c r="P141" i="19"/>
  <c r="O141" i="19"/>
  <c r="R141" i="19" s="1"/>
  <c r="M141" i="19"/>
  <c r="L141" i="19"/>
  <c r="K141" i="19"/>
  <c r="J141" i="19"/>
  <c r="I141" i="19"/>
  <c r="H141" i="19"/>
  <c r="F141" i="19"/>
  <c r="E141" i="19"/>
  <c r="D141" i="19"/>
  <c r="C141" i="19"/>
  <c r="Q140" i="19"/>
  <c r="P140" i="19"/>
  <c r="O140" i="19"/>
  <c r="M140" i="19"/>
  <c r="L140" i="19"/>
  <c r="K140" i="19"/>
  <c r="J140" i="19"/>
  <c r="I140" i="19"/>
  <c r="H140" i="19"/>
  <c r="F140" i="19"/>
  <c r="E140" i="19"/>
  <c r="D140" i="19"/>
  <c r="C140" i="19"/>
  <c r="Q139" i="19"/>
  <c r="P139" i="19"/>
  <c r="O139" i="19"/>
  <c r="M139" i="19"/>
  <c r="L139" i="19"/>
  <c r="K139" i="19"/>
  <c r="J139" i="19"/>
  <c r="I139" i="19"/>
  <c r="H139" i="19"/>
  <c r="F139" i="19"/>
  <c r="E139" i="19"/>
  <c r="D139" i="19"/>
  <c r="C139" i="19"/>
  <c r="Q138" i="19"/>
  <c r="P138" i="19"/>
  <c r="O138" i="19"/>
  <c r="R138" i="19" s="1"/>
  <c r="M138" i="19"/>
  <c r="L138" i="19"/>
  <c r="K138" i="19"/>
  <c r="J138" i="19"/>
  <c r="I138" i="19"/>
  <c r="H138" i="19"/>
  <c r="F138" i="19"/>
  <c r="E138" i="19"/>
  <c r="D138" i="19"/>
  <c r="C138" i="19"/>
  <c r="Q137" i="19"/>
  <c r="P137" i="19"/>
  <c r="O137" i="19"/>
  <c r="M137" i="19"/>
  <c r="L137" i="19"/>
  <c r="K137" i="19"/>
  <c r="J137" i="19"/>
  <c r="I137" i="19"/>
  <c r="H137" i="19"/>
  <c r="F137" i="19"/>
  <c r="E137" i="19"/>
  <c r="D137" i="19"/>
  <c r="C137" i="19"/>
  <c r="Q136" i="19"/>
  <c r="P136" i="19"/>
  <c r="O136" i="19"/>
  <c r="R136" i="19" s="1"/>
  <c r="M136" i="19"/>
  <c r="L136" i="19"/>
  <c r="K136" i="19"/>
  <c r="J136" i="19"/>
  <c r="I136" i="19"/>
  <c r="H136" i="19"/>
  <c r="F136" i="19"/>
  <c r="E136" i="19"/>
  <c r="D136" i="19"/>
  <c r="C136" i="19"/>
  <c r="Q135" i="19"/>
  <c r="P135" i="19"/>
  <c r="O135" i="19"/>
  <c r="M135" i="19"/>
  <c r="L135" i="19"/>
  <c r="K135" i="19"/>
  <c r="J135" i="19"/>
  <c r="I135" i="19"/>
  <c r="H135" i="19"/>
  <c r="F135" i="19"/>
  <c r="E135" i="19"/>
  <c r="D135" i="19"/>
  <c r="C135" i="19"/>
  <c r="Q134" i="19"/>
  <c r="R134" i="19" s="1"/>
  <c r="P134" i="19"/>
  <c r="O134" i="19"/>
  <c r="M134" i="19"/>
  <c r="L134" i="19"/>
  <c r="K134" i="19"/>
  <c r="J134" i="19"/>
  <c r="I134" i="19"/>
  <c r="H134" i="19"/>
  <c r="N134" i="19" s="1"/>
  <c r="F134" i="19"/>
  <c r="E134" i="19"/>
  <c r="D134" i="19"/>
  <c r="G134" i="19" s="1"/>
  <c r="C134" i="19"/>
  <c r="Q133" i="19"/>
  <c r="P133" i="19"/>
  <c r="O133" i="19"/>
  <c r="R133" i="19" s="1"/>
  <c r="M133" i="19"/>
  <c r="L133" i="19"/>
  <c r="K133" i="19"/>
  <c r="J133" i="19"/>
  <c r="I133" i="19"/>
  <c r="H133" i="19"/>
  <c r="F133" i="19"/>
  <c r="E133" i="19"/>
  <c r="D133" i="19"/>
  <c r="C133" i="19"/>
  <c r="Q132" i="19"/>
  <c r="P132" i="19"/>
  <c r="O132" i="19"/>
  <c r="M132" i="19"/>
  <c r="L132" i="19"/>
  <c r="K132" i="19"/>
  <c r="J132" i="19"/>
  <c r="I132" i="19"/>
  <c r="H132" i="19"/>
  <c r="F132" i="19"/>
  <c r="E132" i="19"/>
  <c r="D132" i="19"/>
  <c r="C132" i="19"/>
  <c r="Q131" i="19"/>
  <c r="P131" i="19"/>
  <c r="O131" i="19"/>
  <c r="M131" i="19"/>
  <c r="L131" i="19"/>
  <c r="K131" i="19"/>
  <c r="J131" i="19"/>
  <c r="I131" i="19"/>
  <c r="H131" i="19"/>
  <c r="F131" i="19"/>
  <c r="E131" i="19"/>
  <c r="D131" i="19"/>
  <c r="C131" i="19"/>
  <c r="Q130" i="19"/>
  <c r="P130" i="19"/>
  <c r="O130" i="19"/>
  <c r="R130" i="19" s="1"/>
  <c r="M130" i="19"/>
  <c r="L130" i="19"/>
  <c r="K130" i="19"/>
  <c r="J130" i="19"/>
  <c r="I130" i="19"/>
  <c r="H130" i="19"/>
  <c r="F130" i="19"/>
  <c r="E130" i="19"/>
  <c r="D130" i="19"/>
  <c r="G130" i="19" s="1"/>
  <c r="C130" i="19"/>
  <c r="Q129" i="19"/>
  <c r="P129" i="19"/>
  <c r="O129" i="19"/>
  <c r="M129" i="19"/>
  <c r="L129" i="19"/>
  <c r="K129" i="19"/>
  <c r="J129" i="19"/>
  <c r="I129" i="19"/>
  <c r="H129" i="19"/>
  <c r="F129" i="19"/>
  <c r="E129" i="19"/>
  <c r="D129" i="19"/>
  <c r="C129" i="19"/>
  <c r="Q128" i="19"/>
  <c r="P128" i="19"/>
  <c r="O128" i="19"/>
  <c r="M128" i="19"/>
  <c r="L128" i="19"/>
  <c r="K128" i="19"/>
  <c r="J128" i="19"/>
  <c r="I128" i="19"/>
  <c r="H128" i="19"/>
  <c r="F128" i="19"/>
  <c r="E128" i="19"/>
  <c r="D128" i="19"/>
  <c r="C128" i="19"/>
  <c r="Q127" i="19"/>
  <c r="P127" i="19"/>
  <c r="O127" i="19"/>
  <c r="M127" i="19"/>
  <c r="L127" i="19"/>
  <c r="K127" i="19"/>
  <c r="J127" i="19"/>
  <c r="I127" i="19"/>
  <c r="H127" i="19"/>
  <c r="F127" i="19"/>
  <c r="E127" i="19"/>
  <c r="D127" i="19"/>
  <c r="C127" i="19"/>
  <c r="Q126" i="19"/>
  <c r="P126" i="19"/>
  <c r="O126" i="19"/>
  <c r="M126" i="19"/>
  <c r="L126" i="19"/>
  <c r="K126" i="19"/>
  <c r="J126" i="19"/>
  <c r="I126" i="19"/>
  <c r="H126" i="19"/>
  <c r="N126" i="19" s="1"/>
  <c r="F126" i="19"/>
  <c r="E126" i="19"/>
  <c r="D126" i="19"/>
  <c r="C126" i="19"/>
  <c r="Q125" i="19"/>
  <c r="P125" i="19"/>
  <c r="O125" i="19"/>
  <c r="M125" i="19"/>
  <c r="L125" i="19"/>
  <c r="K125" i="19"/>
  <c r="J125" i="19"/>
  <c r="I125" i="19"/>
  <c r="H125" i="19"/>
  <c r="G125" i="19"/>
  <c r="F125" i="19"/>
  <c r="E125" i="19"/>
  <c r="D125" i="19"/>
  <c r="C125" i="19"/>
  <c r="Q124" i="19"/>
  <c r="P124" i="19"/>
  <c r="O124" i="19"/>
  <c r="M124" i="19"/>
  <c r="L124" i="19"/>
  <c r="K124" i="19"/>
  <c r="J124" i="19"/>
  <c r="I124" i="19"/>
  <c r="H124" i="19"/>
  <c r="F124" i="19"/>
  <c r="E124" i="19"/>
  <c r="D124" i="19"/>
  <c r="G124" i="19" s="1"/>
  <c r="C124" i="19"/>
  <c r="Q123" i="19"/>
  <c r="P123" i="19"/>
  <c r="O123" i="19"/>
  <c r="M123" i="19"/>
  <c r="L123" i="19"/>
  <c r="K123" i="19"/>
  <c r="J123" i="19"/>
  <c r="I123" i="19"/>
  <c r="H123" i="19"/>
  <c r="F123" i="19"/>
  <c r="E123" i="19"/>
  <c r="D123" i="19"/>
  <c r="C123" i="19"/>
  <c r="Q122" i="19"/>
  <c r="P122" i="19"/>
  <c r="R122" i="19" s="1"/>
  <c r="O122" i="19"/>
  <c r="M122" i="19"/>
  <c r="L122" i="19"/>
  <c r="K122" i="19"/>
  <c r="J122" i="19"/>
  <c r="I122" i="19"/>
  <c r="H122" i="19"/>
  <c r="F122" i="19"/>
  <c r="E122" i="19"/>
  <c r="D122" i="19"/>
  <c r="C122" i="19"/>
  <c r="Q121" i="19"/>
  <c r="P121" i="19"/>
  <c r="O121" i="19"/>
  <c r="R121" i="19" s="1"/>
  <c r="M121" i="19"/>
  <c r="L121" i="19"/>
  <c r="K121" i="19"/>
  <c r="J121" i="19"/>
  <c r="I121" i="19"/>
  <c r="H121" i="19"/>
  <c r="F121" i="19"/>
  <c r="E121" i="19"/>
  <c r="D121" i="19"/>
  <c r="C121" i="19"/>
  <c r="Q120" i="19"/>
  <c r="P120" i="19"/>
  <c r="O120" i="19"/>
  <c r="M120" i="19"/>
  <c r="L120" i="19"/>
  <c r="K120" i="19"/>
  <c r="J120" i="19"/>
  <c r="I120" i="19"/>
  <c r="H120" i="19"/>
  <c r="F120" i="19"/>
  <c r="E120" i="19"/>
  <c r="D120" i="19"/>
  <c r="C120" i="19"/>
  <c r="Q119" i="19"/>
  <c r="P119" i="19"/>
  <c r="O119" i="19"/>
  <c r="R119" i="19" s="1"/>
  <c r="M119" i="19"/>
  <c r="L119" i="19"/>
  <c r="K119" i="19"/>
  <c r="J119" i="19"/>
  <c r="I119" i="19"/>
  <c r="H119" i="19"/>
  <c r="F119" i="19"/>
  <c r="E119" i="19"/>
  <c r="D119" i="19"/>
  <c r="C119" i="19"/>
  <c r="Q118" i="19"/>
  <c r="P118" i="19"/>
  <c r="O118" i="19"/>
  <c r="M118" i="19"/>
  <c r="L118" i="19"/>
  <c r="K118" i="19"/>
  <c r="J118" i="19"/>
  <c r="I118" i="19"/>
  <c r="H118" i="19"/>
  <c r="F118" i="19"/>
  <c r="E118" i="19"/>
  <c r="D118" i="19"/>
  <c r="C118" i="19"/>
  <c r="Q117" i="19"/>
  <c r="P117" i="19"/>
  <c r="O117" i="19"/>
  <c r="M117" i="19"/>
  <c r="L117" i="19"/>
  <c r="K117" i="19"/>
  <c r="J117" i="19"/>
  <c r="I117" i="19"/>
  <c r="H117" i="19"/>
  <c r="F117" i="19"/>
  <c r="E117" i="19"/>
  <c r="D117" i="19"/>
  <c r="C117" i="19"/>
  <c r="Q116" i="19"/>
  <c r="P116" i="19"/>
  <c r="O116" i="19"/>
  <c r="R116" i="19" s="1"/>
  <c r="M116" i="19"/>
  <c r="L116" i="19"/>
  <c r="K116" i="19"/>
  <c r="J116" i="19"/>
  <c r="I116" i="19"/>
  <c r="H116" i="19"/>
  <c r="F116" i="19"/>
  <c r="E116" i="19"/>
  <c r="D116" i="19"/>
  <c r="C116" i="19"/>
  <c r="Q113" i="19"/>
  <c r="R113" i="19" s="1"/>
  <c r="P113" i="19"/>
  <c r="O113" i="19"/>
  <c r="M113" i="19"/>
  <c r="L113" i="19"/>
  <c r="K113" i="19"/>
  <c r="J113" i="19"/>
  <c r="I113" i="19"/>
  <c r="H113" i="19"/>
  <c r="F113" i="19"/>
  <c r="E113" i="19"/>
  <c r="G113" i="19" s="1"/>
  <c r="D113" i="19"/>
  <c r="C113" i="19"/>
  <c r="Q173" i="25"/>
  <c r="Q171" i="25"/>
  <c r="Q169" i="25"/>
  <c r="Q167" i="25"/>
  <c r="Q165" i="25"/>
  <c r="Q163" i="25"/>
  <c r="Q161" i="25"/>
  <c r="Q159" i="25"/>
  <c r="Q157" i="25"/>
  <c r="Q155" i="25"/>
  <c r="Q153" i="25"/>
  <c r="J151" i="25"/>
  <c r="N151" i="25"/>
  <c r="L151" i="25"/>
  <c r="K151" i="25"/>
  <c r="E151" i="25"/>
  <c r="C151" i="25"/>
  <c r="P151" i="25"/>
  <c r="H151" i="25"/>
  <c r="Q147" i="25"/>
  <c r="Q145" i="25"/>
  <c r="Q143" i="25"/>
  <c r="L134" i="25"/>
  <c r="C134" i="25"/>
  <c r="P134" i="25"/>
  <c r="J134" i="25"/>
  <c r="I134" i="25"/>
  <c r="H134" i="25"/>
  <c r="G134" i="25"/>
  <c r="O134" i="25"/>
  <c r="F131" i="25"/>
  <c r="Q130" i="25"/>
  <c r="F129" i="25"/>
  <c r="Q128" i="25"/>
  <c r="F127" i="25"/>
  <c r="Q126" i="25"/>
  <c r="F125" i="25"/>
  <c r="Q124" i="25"/>
  <c r="Q122" i="25"/>
  <c r="Q120" i="25"/>
  <c r="Q118" i="25"/>
  <c r="Q116" i="25"/>
  <c r="Q114" i="25"/>
  <c r="Q112" i="25"/>
  <c r="Q110" i="25"/>
  <c r="Q108" i="25"/>
  <c r="Q106" i="25"/>
  <c r="E103" i="25"/>
  <c r="N103" i="25"/>
  <c r="D103" i="25"/>
  <c r="P103" i="25"/>
  <c r="K103" i="25"/>
  <c r="J103" i="25"/>
  <c r="H103" i="25"/>
  <c r="Q99" i="25"/>
  <c r="Q97" i="25"/>
  <c r="J64" i="25"/>
  <c r="O64" i="25"/>
  <c r="I64" i="25"/>
  <c r="E64" i="25"/>
  <c r="L64" i="25"/>
  <c r="Q62" i="25"/>
  <c r="F62" i="25"/>
  <c r="Q60" i="25"/>
  <c r="F60" i="25"/>
  <c r="Q58" i="25"/>
  <c r="F58" i="25"/>
  <c r="Q56" i="25"/>
  <c r="F56" i="25"/>
  <c r="Q54" i="25"/>
  <c r="F54" i="25"/>
  <c r="Q52" i="25"/>
  <c r="F52" i="25"/>
  <c r="Q50" i="25"/>
  <c r="F50" i="25"/>
  <c r="Q48" i="25"/>
  <c r="F48" i="25"/>
  <c r="Q46" i="25"/>
  <c r="F46" i="25"/>
  <c r="Q44" i="25"/>
  <c r="F44" i="25"/>
  <c r="F40" i="25"/>
  <c r="Q37" i="25"/>
  <c r="Q35" i="25"/>
  <c r="F34" i="25"/>
  <c r="Q33" i="25"/>
  <c r="Q31" i="25"/>
  <c r="F31" i="25"/>
  <c r="M28" i="25"/>
  <c r="Q25" i="25"/>
  <c r="Q19" i="25"/>
  <c r="Q17" i="25"/>
  <c r="Q16" i="25"/>
  <c r="Q14" i="25"/>
  <c r="Q12" i="25"/>
  <c r="Q10" i="25"/>
  <c r="Q9" i="25"/>
  <c r="Q8" i="25"/>
  <c r="Q7" i="25"/>
  <c r="F7" i="25"/>
  <c r="Q6" i="25"/>
  <c r="Q5" i="25"/>
  <c r="Q4" i="25"/>
  <c r="M4" i="25"/>
  <c r="J3" i="25" l="1"/>
  <c r="O3" i="25"/>
  <c r="M12" i="25"/>
  <c r="F15" i="25"/>
  <c r="Q15" i="25"/>
  <c r="M43" i="25"/>
  <c r="K134" i="25"/>
  <c r="N3" i="25"/>
  <c r="P3" i="25"/>
  <c r="Q11" i="25"/>
  <c r="Q13" i="25"/>
  <c r="M20" i="25"/>
  <c r="Q21" i="25"/>
  <c r="F23" i="25"/>
  <c r="Q23" i="25"/>
  <c r="R23" i="25" s="1"/>
  <c r="M38" i="25"/>
  <c r="M42" i="25"/>
  <c r="F66" i="25"/>
  <c r="F68" i="25"/>
  <c r="F70" i="25"/>
  <c r="F72" i="25"/>
  <c r="F74" i="25"/>
  <c r="F76" i="25"/>
  <c r="F78" i="25"/>
  <c r="F80" i="25"/>
  <c r="F82" i="25"/>
  <c r="F84" i="25"/>
  <c r="F86" i="25"/>
  <c r="F88" i="25"/>
  <c r="C103" i="25"/>
  <c r="L103" i="25"/>
  <c r="L178" i="25" s="1"/>
  <c r="D134" i="25"/>
  <c r="N134" i="25"/>
  <c r="I151" i="25"/>
  <c r="Q175" i="25"/>
  <c r="Q27" i="25"/>
  <c r="F43" i="25"/>
  <c r="E134" i="25"/>
  <c r="Q29" i="25"/>
  <c r="R29" i="25" s="1"/>
  <c r="M34" i="25"/>
  <c r="M153" i="25"/>
  <c r="M155" i="25"/>
  <c r="M157" i="25"/>
  <c r="M159" i="25"/>
  <c r="M161" i="25"/>
  <c r="M163" i="25"/>
  <c r="M165" i="25"/>
  <c r="M167" i="25"/>
  <c r="M169" i="25"/>
  <c r="M171" i="25"/>
  <c r="F6" i="25"/>
  <c r="F8" i="25"/>
  <c r="M11" i="25"/>
  <c r="F14" i="25"/>
  <c r="G3" i="25"/>
  <c r="Q18" i="25"/>
  <c r="M19" i="25"/>
  <c r="F22" i="25"/>
  <c r="Q22" i="25"/>
  <c r="F24" i="25"/>
  <c r="Q24" i="25"/>
  <c r="M39" i="25"/>
  <c r="F136" i="25"/>
  <c r="F138" i="25"/>
  <c r="F140" i="25"/>
  <c r="F142" i="25"/>
  <c r="F144" i="25"/>
  <c r="F146" i="25"/>
  <c r="F148" i="25"/>
  <c r="F16" i="25"/>
  <c r="H3" i="25"/>
  <c r="Q20" i="25"/>
  <c r="Q26" i="25"/>
  <c r="M27" i="25"/>
  <c r="Q28" i="25"/>
  <c r="F30" i="25"/>
  <c r="Q30" i="25"/>
  <c r="F32" i="25"/>
  <c r="Q32" i="25"/>
  <c r="R32" i="25" s="1"/>
  <c r="F36" i="25"/>
  <c r="N64" i="25"/>
  <c r="Q154" i="25"/>
  <c r="Q156" i="25"/>
  <c r="Q158" i="25"/>
  <c r="Q160" i="25"/>
  <c r="Q162" i="25"/>
  <c r="Q164" i="25"/>
  <c r="Q151" i="25" s="1"/>
  <c r="Q166" i="25"/>
  <c r="Q168" i="25"/>
  <c r="Q170" i="25"/>
  <c r="Q172" i="25"/>
  <c r="Q174" i="25"/>
  <c r="Q176" i="25"/>
  <c r="I103" i="25"/>
  <c r="O151" i="25"/>
  <c r="R22" i="16"/>
  <c r="M10" i="25"/>
  <c r="M18" i="25"/>
  <c r="M26" i="25"/>
  <c r="K3" i="25"/>
  <c r="M36" i="25"/>
  <c r="Q40" i="25"/>
  <c r="Q66" i="25"/>
  <c r="Q68" i="25"/>
  <c r="Q70" i="25"/>
  <c r="Q72" i="25"/>
  <c r="Q74" i="25"/>
  <c r="Q76" i="25"/>
  <c r="Q78" i="25"/>
  <c r="Q80" i="25"/>
  <c r="Q82" i="25"/>
  <c r="Q84" i="25"/>
  <c r="Q86" i="25"/>
  <c r="M7" i="25"/>
  <c r="R7" i="25" s="1"/>
  <c r="F11" i="25"/>
  <c r="M15" i="25"/>
  <c r="R15" i="25" s="1"/>
  <c r="F19" i="25"/>
  <c r="R19" i="25" s="1"/>
  <c r="M23" i="25"/>
  <c r="F27" i="25"/>
  <c r="M31" i="25"/>
  <c r="R31" i="25" s="1"/>
  <c r="F35" i="25"/>
  <c r="F37" i="25"/>
  <c r="M37" i="25"/>
  <c r="E3" i="25"/>
  <c r="Q42" i="25"/>
  <c r="M44" i="25"/>
  <c r="M46" i="25"/>
  <c r="M48" i="25"/>
  <c r="R48" i="25" s="1"/>
  <c r="M50" i="25"/>
  <c r="M52" i="25"/>
  <c r="M54" i="25"/>
  <c r="M56" i="25"/>
  <c r="M58" i="25"/>
  <c r="R58" i="25" s="1"/>
  <c r="M60" i="25"/>
  <c r="M62" i="25"/>
  <c r="Q88" i="25"/>
  <c r="Q96" i="25"/>
  <c r="Q98" i="25"/>
  <c r="F116" i="25"/>
  <c r="F118" i="25"/>
  <c r="F120" i="25"/>
  <c r="F122" i="25"/>
  <c r="F124" i="25"/>
  <c r="F126" i="25"/>
  <c r="F128" i="25"/>
  <c r="F130" i="25"/>
  <c r="F132" i="25"/>
  <c r="F135" i="25"/>
  <c r="F137" i="25"/>
  <c r="M173" i="25"/>
  <c r="M175" i="25"/>
  <c r="F5" i="25"/>
  <c r="M9" i="25"/>
  <c r="F13" i="25"/>
  <c r="M17" i="25"/>
  <c r="F21" i="25"/>
  <c r="M25" i="25"/>
  <c r="F29" i="25"/>
  <c r="M33" i="25"/>
  <c r="F39" i="25"/>
  <c r="M41" i="25"/>
  <c r="M65" i="25"/>
  <c r="M67" i="25"/>
  <c r="M69" i="25"/>
  <c r="M71" i="25"/>
  <c r="R71" i="25" s="1"/>
  <c r="M73" i="25"/>
  <c r="M75" i="25"/>
  <c r="M77" i="25"/>
  <c r="M79" i="25"/>
  <c r="M81" i="25"/>
  <c r="M83" i="25"/>
  <c r="M85" i="25"/>
  <c r="M87" i="25"/>
  <c r="F89" i="25"/>
  <c r="F91" i="25"/>
  <c r="F93" i="25"/>
  <c r="F95" i="25"/>
  <c r="F97" i="25"/>
  <c r="F99" i="25"/>
  <c r="Q104" i="25"/>
  <c r="Q132" i="25"/>
  <c r="Q135" i="25"/>
  <c r="Q137" i="25"/>
  <c r="Q139" i="25"/>
  <c r="Q141" i="25"/>
  <c r="G151" i="25"/>
  <c r="F152" i="25"/>
  <c r="F154" i="25"/>
  <c r="F156" i="25"/>
  <c r="F158" i="25"/>
  <c r="F160" i="25"/>
  <c r="F162" i="25"/>
  <c r="F164" i="25"/>
  <c r="F166" i="25"/>
  <c r="F168" i="25"/>
  <c r="F170" i="25"/>
  <c r="F172" i="25"/>
  <c r="F174" i="25"/>
  <c r="F176" i="25"/>
  <c r="M6" i="25"/>
  <c r="F10" i="25"/>
  <c r="R10" i="25" s="1"/>
  <c r="M14" i="25"/>
  <c r="F18" i="25"/>
  <c r="R18" i="25" s="1"/>
  <c r="M22" i="25"/>
  <c r="F26" i="25"/>
  <c r="R26" i="25" s="1"/>
  <c r="M30" i="25"/>
  <c r="M35" i="25"/>
  <c r="R35" i="25" s="1"/>
  <c r="Q39" i="25"/>
  <c r="Q41" i="25"/>
  <c r="F65" i="25"/>
  <c r="Q65" i="25"/>
  <c r="F67" i="25"/>
  <c r="Q67" i="25"/>
  <c r="R67" i="25" s="1"/>
  <c r="F69" i="25"/>
  <c r="Q69" i="25"/>
  <c r="F71" i="25"/>
  <c r="Q71" i="25"/>
  <c r="F73" i="25"/>
  <c r="Q73" i="25"/>
  <c r="F75" i="25"/>
  <c r="Q75" i="25"/>
  <c r="F77" i="25"/>
  <c r="Q77" i="25"/>
  <c r="R77" i="25" s="1"/>
  <c r="F79" i="25"/>
  <c r="Q79" i="25"/>
  <c r="F81" i="25"/>
  <c r="Q81" i="25"/>
  <c r="F83" i="25"/>
  <c r="Q83" i="25"/>
  <c r="R83" i="25" s="1"/>
  <c r="F85" i="25"/>
  <c r="Q85" i="25"/>
  <c r="F87" i="25"/>
  <c r="Q87" i="25"/>
  <c r="M106" i="25"/>
  <c r="M108" i="25"/>
  <c r="M110" i="25"/>
  <c r="M112" i="25"/>
  <c r="M114" i="25"/>
  <c r="M116" i="25"/>
  <c r="R116" i="25" s="1"/>
  <c r="M118" i="25"/>
  <c r="M120" i="25"/>
  <c r="M122" i="25"/>
  <c r="M124" i="25"/>
  <c r="M126" i="25"/>
  <c r="M128" i="25"/>
  <c r="R128" i="25" s="1"/>
  <c r="M130" i="25"/>
  <c r="M132" i="25"/>
  <c r="M135" i="25"/>
  <c r="M137" i="25"/>
  <c r="M139" i="25"/>
  <c r="M141" i="25"/>
  <c r="M143" i="25"/>
  <c r="M145" i="25"/>
  <c r="M147" i="25"/>
  <c r="D151" i="25"/>
  <c r="Q152" i="25"/>
  <c r="L3" i="25"/>
  <c r="M45" i="25"/>
  <c r="M47" i="25"/>
  <c r="M49" i="25"/>
  <c r="M51" i="25"/>
  <c r="M53" i="25"/>
  <c r="M55" i="25"/>
  <c r="R55" i="25" s="1"/>
  <c r="M57" i="25"/>
  <c r="M59" i="25"/>
  <c r="M61" i="25"/>
  <c r="F4" i="25"/>
  <c r="M8" i="25"/>
  <c r="F12" i="25"/>
  <c r="R12" i="25" s="1"/>
  <c r="M16" i="25"/>
  <c r="F20" i="25"/>
  <c r="R20" i="25" s="1"/>
  <c r="M24" i="25"/>
  <c r="F28" i="25"/>
  <c r="M32" i="25"/>
  <c r="Q34" i="25"/>
  <c r="R34" i="25" s="1"/>
  <c r="D3" i="25"/>
  <c r="Q43" i="25"/>
  <c r="R43" i="25" s="1"/>
  <c r="F45" i="25"/>
  <c r="Q45" i="25"/>
  <c r="R45" i="25" s="1"/>
  <c r="F47" i="25"/>
  <c r="Q47" i="25"/>
  <c r="F49" i="25"/>
  <c r="Q49" i="25"/>
  <c r="F51" i="25"/>
  <c r="Q51" i="25"/>
  <c r="R51" i="25" s="1"/>
  <c r="F53" i="25"/>
  <c r="Q53" i="25"/>
  <c r="R53" i="25" s="1"/>
  <c r="F55" i="25"/>
  <c r="Q55" i="25"/>
  <c r="F57" i="25"/>
  <c r="Q57" i="25"/>
  <c r="F59" i="25"/>
  <c r="Q59" i="25"/>
  <c r="F61" i="25"/>
  <c r="Q61" i="25"/>
  <c r="R61" i="25" s="1"/>
  <c r="P64" i="25"/>
  <c r="K64" i="25"/>
  <c r="M91" i="25"/>
  <c r="M93" i="25"/>
  <c r="M95" i="25"/>
  <c r="M97" i="25"/>
  <c r="R97" i="25" s="1"/>
  <c r="M99" i="25"/>
  <c r="Q105" i="25"/>
  <c r="Q107" i="25"/>
  <c r="Q109" i="25"/>
  <c r="Q111" i="25"/>
  <c r="Q113" i="25"/>
  <c r="Q115" i="25"/>
  <c r="Q117" i="25"/>
  <c r="Q103" i="25" s="1"/>
  <c r="Q119" i="25"/>
  <c r="Q121" i="25"/>
  <c r="Q123" i="25"/>
  <c r="Q125" i="25"/>
  <c r="Q127" i="25"/>
  <c r="Q129" i="25"/>
  <c r="Q142" i="25"/>
  <c r="Q144" i="25"/>
  <c r="Q146" i="25"/>
  <c r="Q148" i="25"/>
  <c r="M5" i="25"/>
  <c r="F9" i="25"/>
  <c r="M13" i="25"/>
  <c r="F17" i="25"/>
  <c r="M21" i="25"/>
  <c r="R21" i="25" s="1"/>
  <c r="F25" i="25"/>
  <c r="R25" i="25" s="1"/>
  <c r="M29" i="25"/>
  <c r="F33" i="25"/>
  <c r="R33" i="25" s="1"/>
  <c r="Q38" i="25"/>
  <c r="M40" i="25"/>
  <c r="M66" i="25"/>
  <c r="M68" i="25"/>
  <c r="M70" i="25"/>
  <c r="M72" i="25"/>
  <c r="R72" i="25" s="1"/>
  <c r="M74" i="25"/>
  <c r="M76" i="25"/>
  <c r="M78" i="25"/>
  <c r="M80" i="25"/>
  <c r="M82" i="25"/>
  <c r="M84" i="25"/>
  <c r="M86" i="25"/>
  <c r="R86" i="25" s="1"/>
  <c r="H64" i="25"/>
  <c r="H178" i="25" s="1"/>
  <c r="F90" i="25"/>
  <c r="F92" i="25"/>
  <c r="F94" i="25"/>
  <c r="F96" i="25"/>
  <c r="Q131" i="25"/>
  <c r="Q136" i="25"/>
  <c r="Q138" i="25"/>
  <c r="Q140" i="25"/>
  <c r="R140" i="25" s="1"/>
  <c r="F159" i="25"/>
  <c r="F161" i="25"/>
  <c r="R161" i="25" s="1"/>
  <c r="F163" i="25"/>
  <c r="F165" i="25"/>
  <c r="F169" i="25"/>
  <c r="F171" i="25"/>
  <c r="F173" i="25"/>
  <c r="F175" i="25"/>
  <c r="G165" i="19"/>
  <c r="N166" i="19"/>
  <c r="G167" i="19"/>
  <c r="N168" i="19"/>
  <c r="G169" i="19"/>
  <c r="N167" i="19"/>
  <c r="R166" i="19"/>
  <c r="S166" i="19" s="1"/>
  <c r="N160" i="19"/>
  <c r="G161" i="19"/>
  <c r="G163" i="19"/>
  <c r="G160" i="19"/>
  <c r="R162" i="19"/>
  <c r="R161" i="19"/>
  <c r="N161" i="19"/>
  <c r="R128" i="19"/>
  <c r="G136" i="19"/>
  <c r="N137" i="19"/>
  <c r="R139" i="19"/>
  <c r="G146" i="19"/>
  <c r="R147" i="19"/>
  <c r="G152" i="19"/>
  <c r="S152" i="19" s="1"/>
  <c r="R152" i="19"/>
  <c r="R167" i="19"/>
  <c r="S167" i="19" s="1"/>
  <c r="G133" i="19"/>
  <c r="G141" i="19"/>
  <c r="G157" i="19"/>
  <c r="N162" i="19"/>
  <c r="N131" i="19"/>
  <c r="S131" i="19" s="1"/>
  <c r="N146" i="19"/>
  <c r="R127" i="19"/>
  <c r="S127" i="19" s="1"/>
  <c r="G132" i="19"/>
  <c r="R135" i="19"/>
  <c r="G153" i="19"/>
  <c r="G168" i="19"/>
  <c r="G117" i="19"/>
  <c r="N118" i="19"/>
  <c r="R123" i="19"/>
  <c r="S123" i="19" s="1"/>
  <c r="N127" i="19"/>
  <c r="R129" i="19"/>
  <c r="N145" i="19"/>
  <c r="G150" i="19"/>
  <c r="R160" i="19"/>
  <c r="S160" i="19" s="1"/>
  <c r="R163" i="19"/>
  <c r="N165" i="19"/>
  <c r="S165" i="19" s="1"/>
  <c r="N169" i="19"/>
  <c r="S169" i="19" s="1"/>
  <c r="N113" i="19"/>
  <c r="S113" i="19"/>
  <c r="N133" i="19"/>
  <c r="N154" i="19"/>
  <c r="G155" i="19"/>
  <c r="G119" i="19"/>
  <c r="G122" i="19"/>
  <c r="G131" i="19"/>
  <c r="G137" i="19"/>
  <c r="G139" i="19"/>
  <c r="N140" i="19"/>
  <c r="N153" i="19"/>
  <c r="S153" i="19" s="1"/>
  <c r="G162" i="19"/>
  <c r="S162" i="19" s="1"/>
  <c r="N163" i="19"/>
  <c r="R145" i="19"/>
  <c r="R148" i="19"/>
  <c r="N149" i="19"/>
  <c r="N150" i="19"/>
  <c r="N156" i="19"/>
  <c r="G147" i="19"/>
  <c r="G151" i="19"/>
  <c r="N148" i="19"/>
  <c r="R151" i="19"/>
  <c r="N152" i="19"/>
  <c r="G154" i="19"/>
  <c r="S154" i="19" s="1"/>
  <c r="R158" i="19"/>
  <c r="S158" i="19" s="1"/>
  <c r="N155" i="19"/>
  <c r="R155" i="19"/>
  <c r="G158" i="19"/>
  <c r="S146" i="19"/>
  <c r="N147" i="19"/>
  <c r="N151" i="19"/>
  <c r="G145" i="19"/>
  <c r="R150" i="19"/>
  <c r="S150" i="19" s="1"/>
  <c r="G156" i="19"/>
  <c r="N158" i="19"/>
  <c r="R153" i="19"/>
  <c r="N157" i="19"/>
  <c r="S157" i="19" s="1"/>
  <c r="S163" i="19"/>
  <c r="S148" i="19"/>
  <c r="S149" i="19"/>
  <c r="N132" i="19"/>
  <c r="N139" i="19"/>
  <c r="S139" i="19" s="1"/>
  <c r="G121" i="19"/>
  <c r="S121" i="19" s="1"/>
  <c r="N122" i="19"/>
  <c r="R124" i="19"/>
  <c r="G127" i="19"/>
  <c r="R131" i="19"/>
  <c r="N135" i="19"/>
  <c r="N138" i="19"/>
  <c r="G140" i="19"/>
  <c r="R117" i="19"/>
  <c r="S117" i="19" s="1"/>
  <c r="R118" i="19"/>
  <c r="G120" i="19"/>
  <c r="N121" i="19"/>
  <c r="N128" i="19"/>
  <c r="R137" i="19"/>
  <c r="S137" i="19" s="1"/>
  <c r="R140" i="19"/>
  <c r="G143" i="19"/>
  <c r="G116" i="19"/>
  <c r="S116" i="19" s="1"/>
  <c r="R120" i="19"/>
  <c r="G123" i="19"/>
  <c r="N124" i="19"/>
  <c r="N125" i="19"/>
  <c r="G126" i="19"/>
  <c r="N141" i="19"/>
  <c r="S141" i="19" s="1"/>
  <c r="R143" i="19"/>
  <c r="N120" i="19"/>
  <c r="N130" i="19"/>
  <c r="S130" i="19" s="1"/>
  <c r="N143" i="19"/>
  <c r="N116" i="19"/>
  <c r="N117" i="19"/>
  <c r="G118" i="19"/>
  <c r="G129" i="19"/>
  <c r="R132" i="19"/>
  <c r="S132" i="19" s="1"/>
  <c r="G135" i="19"/>
  <c r="S135" i="19" s="1"/>
  <c r="N119" i="19"/>
  <c r="N123" i="19"/>
  <c r="R125" i="19"/>
  <c r="R126" i="19"/>
  <c r="G128" i="19"/>
  <c r="N129" i="19"/>
  <c r="N136" i="19"/>
  <c r="S136" i="19" s="1"/>
  <c r="G138" i="19"/>
  <c r="S138" i="19" s="1"/>
  <c r="R142" i="19"/>
  <c r="S142" i="19" s="1"/>
  <c r="G22" i="16"/>
  <c r="R23" i="16"/>
  <c r="N23" i="16"/>
  <c r="G23" i="16"/>
  <c r="N22" i="16"/>
  <c r="S128" i="19"/>
  <c r="S124" i="19"/>
  <c r="S133" i="19"/>
  <c r="S134" i="19"/>
  <c r="S129" i="19"/>
  <c r="R4" i="25"/>
  <c r="R28" i="25"/>
  <c r="R9" i="25"/>
  <c r="R17" i="25"/>
  <c r="R6" i="25"/>
  <c r="R14" i="25"/>
  <c r="R22" i="25"/>
  <c r="R30" i="25"/>
  <c r="R11" i="25"/>
  <c r="R27" i="25"/>
  <c r="R8" i="25"/>
  <c r="R16" i="25"/>
  <c r="R24" i="25"/>
  <c r="R5" i="25"/>
  <c r="R13" i="25"/>
  <c r="R78" i="25"/>
  <c r="R37" i="25"/>
  <c r="F42" i="25"/>
  <c r="R39" i="25"/>
  <c r="R44" i="25"/>
  <c r="R46" i="25"/>
  <c r="R50" i="25"/>
  <c r="R52" i="25"/>
  <c r="R54" i="25"/>
  <c r="R56" i="25"/>
  <c r="R60" i="25"/>
  <c r="R62" i="25"/>
  <c r="I3" i="25"/>
  <c r="R82" i="25"/>
  <c r="C3" i="25"/>
  <c r="Q36" i="25"/>
  <c r="R36" i="25" s="1"/>
  <c r="F41" i="25"/>
  <c r="R41" i="25" s="1"/>
  <c r="P178" i="25"/>
  <c r="R66" i="25"/>
  <c r="R74" i="25"/>
  <c r="R80" i="25"/>
  <c r="F38" i="25"/>
  <c r="D64" i="25"/>
  <c r="R65" i="25"/>
  <c r="R73" i="25"/>
  <c r="R79" i="25"/>
  <c r="R81" i="25"/>
  <c r="R87" i="25"/>
  <c r="M104" i="25"/>
  <c r="G103" i="25"/>
  <c r="R47" i="25"/>
  <c r="R49" i="25"/>
  <c r="R57" i="25"/>
  <c r="R59" i="25"/>
  <c r="R40" i="25"/>
  <c r="M89" i="25"/>
  <c r="G64" i="25"/>
  <c r="C64" i="25"/>
  <c r="Q89" i="25"/>
  <c r="Q91" i="25"/>
  <c r="Q93" i="25"/>
  <c r="R93" i="25" s="1"/>
  <c r="Q95" i="25"/>
  <c r="R95" i="25" s="1"/>
  <c r="R99" i="25"/>
  <c r="R135" i="25"/>
  <c r="E178" i="25"/>
  <c r="F98" i="25"/>
  <c r="F105" i="25"/>
  <c r="F107" i="25"/>
  <c r="F109" i="25"/>
  <c r="F111" i="25"/>
  <c r="R111" i="25" s="1"/>
  <c r="F113" i="25"/>
  <c r="F115" i="25"/>
  <c r="F117" i="25"/>
  <c r="F119" i="25"/>
  <c r="F121" i="25"/>
  <c r="F123" i="25"/>
  <c r="R109" i="25"/>
  <c r="I178" i="25"/>
  <c r="M88" i="25"/>
  <c r="Q90" i="25"/>
  <c r="Q92" i="25"/>
  <c r="Q94" i="25"/>
  <c r="O103" i="25"/>
  <c r="J178" i="25"/>
  <c r="M90" i="25"/>
  <c r="M92" i="25"/>
  <c r="M94" i="25"/>
  <c r="M96" i="25"/>
  <c r="R96" i="25" s="1"/>
  <c r="M98" i="25"/>
  <c r="M105" i="25"/>
  <c r="M107" i="25"/>
  <c r="M109" i="25"/>
  <c r="M111" i="25"/>
  <c r="M113" i="25"/>
  <c r="M115" i="25"/>
  <c r="M117" i="25"/>
  <c r="M119" i="25"/>
  <c r="M121" i="25"/>
  <c r="M123" i="25"/>
  <c r="M125" i="25"/>
  <c r="R125" i="25" s="1"/>
  <c r="M127" i="25"/>
  <c r="R127" i="25" s="1"/>
  <c r="M129" i="25"/>
  <c r="R129" i="25" s="1"/>
  <c r="M131" i="25"/>
  <c r="R131" i="25" s="1"/>
  <c r="M136" i="25"/>
  <c r="M138" i="25"/>
  <c r="R138" i="25" s="1"/>
  <c r="M140" i="25"/>
  <c r="M142" i="25"/>
  <c r="R142" i="25" s="1"/>
  <c r="M144" i="25"/>
  <c r="M146" i="25"/>
  <c r="R146" i="25" s="1"/>
  <c r="M148" i="25"/>
  <c r="K178" i="25"/>
  <c r="M152" i="25"/>
  <c r="R152" i="25" s="1"/>
  <c r="M154" i="25"/>
  <c r="R154" i="25" s="1"/>
  <c r="M156" i="25"/>
  <c r="M158" i="25"/>
  <c r="R158" i="25" s="1"/>
  <c r="M160" i="25"/>
  <c r="M162" i="25"/>
  <c r="R162" i="25" s="1"/>
  <c r="M164" i="25"/>
  <c r="M166" i="25"/>
  <c r="R166" i="25" s="1"/>
  <c r="M168" i="25"/>
  <c r="R168" i="25" s="1"/>
  <c r="M170" i="25"/>
  <c r="R170" i="25" s="1"/>
  <c r="M172" i="25"/>
  <c r="M174" i="25"/>
  <c r="R174" i="25" s="1"/>
  <c r="M176" i="25"/>
  <c r="F104" i="25"/>
  <c r="F106" i="25"/>
  <c r="R106" i="25" s="1"/>
  <c r="F108" i="25"/>
  <c r="R108" i="25" s="1"/>
  <c r="F110" i="25"/>
  <c r="R110" i="25" s="1"/>
  <c r="F112" i="25"/>
  <c r="R112" i="25" s="1"/>
  <c r="F114" i="25"/>
  <c r="F139" i="25"/>
  <c r="R139" i="25" s="1"/>
  <c r="F141" i="25"/>
  <c r="R141" i="25" s="1"/>
  <c r="F143" i="25"/>
  <c r="R143" i="25" s="1"/>
  <c r="F145" i="25"/>
  <c r="F147" i="25"/>
  <c r="R147" i="25" s="1"/>
  <c r="F153" i="25"/>
  <c r="R153" i="25" s="1"/>
  <c r="F155" i="25"/>
  <c r="R155" i="25" s="1"/>
  <c r="F157" i="25"/>
  <c r="R157" i="25" s="1"/>
  <c r="F167" i="25"/>
  <c r="R114" i="25"/>
  <c r="R118" i="25"/>
  <c r="R120" i="25"/>
  <c r="R122" i="25"/>
  <c r="R124" i="25"/>
  <c r="R130" i="25"/>
  <c r="N178" i="25"/>
  <c r="R159" i="25"/>
  <c r="R163" i="25"/>
  <c r="R165" i="25"/>
  <c r="R167" i="25"/>
  <c r="R169" i="25"/>
  <c r="R171" i="25"/>
  <c r="R173" i="25"/>
  <c r="R136" i="25" l="1"/>
  <c r="R164" i="25"/>
  <c r="R119" i="25"/>
  <c r="R98" i="25"/>
  <c r="R144" i="25"/>
  <c r="R123" i="25"/>
  <c r="R107" i="25"/>
  <c r="R145" i="25"/>
  <c r="R172" i="25"/>
  <c r="R156" i="25"/>
  <c r="O178" i="25"/>
  <c r="R126" i="25"/>
  <c r="R84" i="25"/>
  <c r="R68" i="25"/>
  <c r="R42" i="25"/>
  <c r="R76" i="25"/>
  <c r="D178" i="25"/>
  <c r="R132" i="25"/>
  <c r="R85" i="25"/>
  <c r="R69" i="25"/>
  <c r="Q134" i="25"/>
  <c r="F64" i="25"/>
  <c r="R75" i="25"/>
  <c r="R175" i="25"/>
  <c r="C178" i="25"/>
  <c r="G178" i="25"/>
  <c r="R70" i="25"/>
  <c r="R94" i="25"/>
  <c r="Q3" i="25"/>
  <c r="M3" i="25"/>
  <c r="R117" i="25"/>
  <c r="F3" i="25"/>
  <c r="R92" i="25"/>
  <c r="R104" i="25"/>
  <c r="R90" i="25"/>
  <c r="R115" i="25"/>
  <c r="R148" i="25"/>
  <c r="R134" i="25" s="1"/>
  <c r="R176" i="25"/>
  <c r="R160" i="25"/>
  <c r="M64" i="25"/>
  <c r="R113" i="25"/>
  <c r="R137" i="25"/>
  <c r="F134" i="25"/>
  <c r="R91" i="25"/>
  <c r="R121" i="25"/>
  <c r="R105" i="25"/>
  <c r="R103" i="25" s="1"/>
  <c r="R89" i="25"/>
  <c r="S168" i="19"/>
  <c r="S161" i="19"/>
  <c r="S155" i="19"/>
  <c r="S147" i="19"/>
  <c r="S140" i="19"/>
  <c r="S126" i="19"/>
  <c r="S125" i="19"/>
  <c r="S119" i="19"/>
  <c r="S120" i="19"/>
  <c r="S118" i="19"/>
  <c r="S122" i="19"/>
  <c r="S156" i="19"/>
  <c r="S145" i="19"/>
  <c r="S151" i="19"/>
  <c r="S143" i="19"/>
  <c r="S22" i="16"/>
  <c r="S23" i="16"/>
  <c r="M103" i="25"/>
  <c r="R38" i="25"/>
  <c r="M151" i="25"/>
  <c r="F151" i="25"/>
  <c r="R151" i="25"/>
  <c r="M134" i="25"/>
  <c r="R88" i="25"/>
  <c r="R64" i="25" s="1"/>
  <c r="F103" i="25"/>
  <c r="Q64" i="25"/>
  <c r="R3" i="25"/>
  <c r="F178" i="25" l="1"/>
  <c r="Q178" i="25"/>
  <c r="M178" i="25"/>
  <c r="R178" i="25"/>
  <c r="CR165" i="10" l="1"/>
  <c r="CQ165" i="10"/>
  <c r="CP165" i="10"/>
  <c r="CO165" i="10"/>
  <c r="CN165" i="10"/>
  <c r="CM165" i="10"/>
  <c r="CL165" i="10"/>
  <c r="CK165" i="10"/>
  <c r="CJ165" i="10"/>
  <c r="CI165" i="10"/>
  <c r="CH165" i="10"/>
  <c r="CG165" i="10"/>
  <c r="CF165" i="10"/>
  <c r="CE165" i="10"/>
  <c r="CD165" i="10"/>
  <c r="CC165" i="10"/>
  <c r="CB165" i="10"/>
  <c r="CA165" i="10"/>
  <c r="BZ165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L165" i="10"/>
  <c r="BK165" i="10"/>
  <c r="BJ165" i="10"/>
  <c r="BI165" i="10"/>
  <c r="BH165" i="10"/>
  <c r="BG165" i="10"/>
  <c r="BF165" i="10"/>
  <c r="BE165" i="10"/>
  <c r="BD165" i="10"/>
  <c r="BC165" i="10"/>
  <c r="BB165" i="10"/>
  <c r="BA165" i="10"/>
  <c r="AZ165" i="10"/>
  <c r="AY165" i="10"/>
  <c r="AX165" i="10"/>
  <c r="AW165" i="10"/>
  <c r="AV165" i="10"/>
  <c r="AU165" i="10"/>
  <c r="AT165" i="10"/>
  <c r="AS165" i="10"/>
  <c r="AR165" i="10"/>
  <c r="AQ165" i="10"/>
  <c r="AP165" i="10"/>
  <c r="AO165" i="10"/>
  <c r="AN165" i="10"/>
  <c r="AM165" i="10"/>
  <c r="AL165" i="10"/>
  <c r="AK165" i="10"/>
  <c r="AJ165" i="10"/>
  <c r="AI165" i="10"/>
  <c r="AH165" i="10"/>
  <c r="AG165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H84" i="1" l="1"/>
  <c r="C77" i="16" l="1"/>
  <c r="D164" i="14" l="1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164" i="14"/>
  <c r="F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D46" i="16"/>
  <c r="E46" i="16"/>
  <c r="F46" i="16"/>
  <c r="H46" i="16"/>
  <c r="I46" i="16"/>
  <c r="J46" i="16"/>
  <c r="K46" i="16"/>
  <c r="L46" i="16"/>
  <c r="M46" i="16"/>
  <c r="O46" i="16"/>
  <c r="P46" i="16"/>
  <c r="Q46" i="16"/>
  <c r="D47" i="16"/>
  <c r="E47" i="16"/>
  <c r="F47" i="16"/>
  <c r="H47" i="16"/>
  <c r="I47" i="16"/>
  <c r="J47" i="16"/>
  <c r="K47" i="16"/>
  <c r="L47" i="16"/>
  <c r="M47" i="16"/>
  <c r="O47" i="16"/>
  <c r="P47" i="16"/>
  <c r="Q47" i="16"/>
  <c r="D48" i="16"/>
  <c r="E48" i="16"/>
  <c r="F48" i="16"/>
  <c r="H48" i="16"/>
  <c r="I48" i="16"/>
  <c r="J48" i="16"/>
  <c r="K48" i="16"/>
  <c r="L48" i="16"/>
  <c r="M48" i="16"/>
  <c r="O48" i="16"/>
  <c r="P48" i="16"/>
  <c r="Q48" i="16"/>
  <c r="D49" i="16"/>
  <c r="E49" i="16"/>
  <c r="F49" i="16"/>
  <c r="H49" i="16"/>
  <c r="I49" i="16"/>
  <c r="J49" i="16"/>
  <c r="K49" i="16"/>
  <c r="L49" i="16"/>
  <c r="M49" i="16"/>
  <c r="O49" i="16"/>
  <c r="P49" i="16"/>
  <c r="Q49" i="16"/>
  <c r="D50" i="16"/>
  <c r="E50" i="16"/>
  <c r="F50" i="16"/>
  <c r="H50" i="16"/>
  <c r="I50" i="16"/>
  <c r="J50" i="16"/>
  <c r="K50" i="16"/>
  <c r="L50" i="16"/>
  <c r="M50" i="16"/>
  <c r="O50" i="16"/>
  <c r="P50" i="16"/>
  <c r="Q50" i="16"/>
  <c r="D51" i="16"/>
  <c r="E51" i="16"/>
  <c r="F51" i="16"/>
  <c r="H51" i="16"/>
  <c r="I51" i="16"/>
  <c r="J51" i="16"/>
  <c r="K51" i="16"/>
  <c r="L51" i="16"/>
  <c r="M51" i="16"/>
  <c r="O51" i="16"/>
  <c r="P51" i="16"/>
  <c r="Q51" i="16"/>
  <c r="D52" i="16"/>
  <c r="E52" i="16"/>
  <c r="F52" i="16"/>
  <c r="H52" i="16"/>
  <c r="I52" i="16"/>
  <c r="J52" i="16"/>
  <c r="K52" i="16"/>
  <c r="L52" i="16"/>
  <c r="M52" i="16"/>
  <c r="O52" i="16"/>
  <c r="P52" i="16"/>
  <c r="Q52" i="16"/>
  <c r="D53" i="16"/>
  <c r="E53" i="16"/>
  <c r="F53" i="16"/>
  <c r="H53" i="16"/>
  <c r="I53" i="16"/>
  <c r="J53" i="16"/>
  <c r="K53" i="16"/>
  <c r="L53" i="16"/>
  <c r="M53" i="16"/>
  <c r="O53" i="16"/>
  <c r="P53" i="16"/>
  <c r="Q53" i="16"/>
  <c r="D54" i="16"/>
  <c r="E54" i="16"/>
  <c r="F54" i="16"/>
  <c r="H54" i="16"/>
  <c r="I54" i="16"/>
  <c r="J54" i="16"/>
  <c r="K54" i="16"/>
  <c r="L54" i="16"/>
  <c r="M54" i="16"/>
  <c r="O54" i="16"/>
  <c r="P54" i="16"/>
  <c r="Q54" i="16"/>
  <c r="D55" i="16"/>
  <c r="E55" i="16"/>
  <c r="F55" i="16"/>
  <c r="H55" i="16"/>
  <c r="I55" i="16"/>
  <c r="J55" i="16"/>
  <c r="K55" i="16"/>
  <c r="L55" i="16"/>
  <c r="M55" i="16"/>
  <c r="O55" i="16"/>
  <c r="P55" i="16"/>
  <c r="Q55" i="16"/>
  <c r="D56" i="16"/>
  <c r="E56" i="16"/>
  <c r="F56" i="16"/>
  <c r="H56" i="16"/>
  <c r="I56" i="16"/>
  <c r="J56" i="16"/>
  <c r="K56" i="16"/>
  <c r="L56" i="16"/>
  <c r="M56" i="16"/>
  <c r="O56" i="16"/>
  <c r="P56" i="16"/>
  <c r="Q56" i="16"/>
  <c r="D57" i="16"/>
  <c r="E57" i="16"/>
  <c r="F57" i="16"/>
  <c r="H57" i="16"/>
  <c r="I57" i="16"/>
  <c r="J57" i="16"/>
  <c r="K57" i="16"/>
  <c r="L57" i="16"/>
  <c r="M57" i="16"/>
  <c r="O57" i="16"/>
  <c r="P57" i="16"/>
  <c r="Q57" i="16"/>
  <c r="D58" i="16"/>
  <c r="E58" i="16"/>
  <c r="F58" i="16"/>
  <c r="H58" i="16"/>
  <c r="I58" i="16"/>
  <c r="J58" i="16"/>
  <c r="K58" i="16"/>
  <c r="L58" i="16"/>
  <c r="M58" i="16"/>
  <c r="O58" i="16"/>
  <c r="P58" i="16"/>
  <c r="Q58" i="16"/>
  <c r="D59" i="16"/>
  <c r="E59" i="16"/>
  <c r="F59" i="16"/>
  <c r="H59" i="16"/>
  <c r="I59" i="16"/>
  <c r="J59" i="16"/>
  <c r="K59" i="16"/>
  <c r="L59" i="16"/>
  <c r="M59" i="16"/>
  <c r="O59" i="16"/>
  <c r="P59" i="16"/>
  <c r="Q59" i="16"/>
  <c r="D60" i="16"/>
  <c r="E60" i="16"/>
  <c r="F60" i="16"/>
  <c r="H60" i="16"/>
  <c r="I60" i="16"/>
  <c r="J60" i="16"/>
  <c r="K60" i="16"/>
  <c r="L60" i="16"/>
  <c r="M60" i="16"/>
  <c r="O60" i="16"/>
  <c r="P60" i="16"/>
  <c r="Q60" i="16"/>
  <c r="O105" i="16"/>
  <c r="P105" i="16"/>
  <c r="Q105" i="16"/>
  <c r="O106" i="16"/>
  <c r="P106" i="16"/>
  <c r="Q106" i="16"/>
  <c r="O107" i="16"/>
  <c r="P107" i="16"/>
  <c r="Q107" i="16"/>
  <c r="O108" i="16"/>
  <c r="P108" i="16"/>
  <c r="Q108" i="16"/>
  <c r="O109" i="16"/>
  <c r="P109" i="16"/>
  <c r="Q109" i="16"/>
  <c r="O110" i="16"/>
  <c r="P110" i="16"/>
  <c r="Q110" i="16"/>
  <c r="O111" i="16"/>
  <c r="P111" i="16"/>
  <c r="Q111" i="16"/>
  <c r="O112" i="16"/>
  <c r="P112" i="16"/>
  <c r="Q112" i="16"/>
  <c r="O113" i="16"/>
  <c r="P113" i="16"/>
  <c r="Q113" i="16"/>
  <c r="O114" i="16"/>
  <c r="P114" i="16"/>
  <c r="Q114" i="16"/>
  <c r="O115" i="16"/>
  <c r="P115" i="16"/>
  <c r="Q115" i="16"/>
  <c r="O116" i="16"/>
  <c r="P116" i="16"/>
  <c r="Q116" i="16"/>
  <c r="O117" i="16"/>
  <c r="P117" i="16"/>
  <c r="Q117" i="16"/>
  <c r="O119" i="16"/>
  <c r="P119" i="16"/>
  <c r="Q119" i="16"/>
  <c r="O93" i="16"/>
  <c r="P93" i="16"/>
  <c r="Q93" i="16"/>
  <c r="O94" i="16"/>
  <c r="P94" i="16"/>
  <c r="Q94" i="16"/>
  <c r="O95" i="16"/>
  <c r="P95" i="16"/>
  <c r="Q95" i="16"/>
  <c r="O96" i="16"/>
  <c r="P96" i="16"/>
  <c r="Q96" i="16"/>
  <c r="O97" i="16"/>
  <c r="P97" i="16"/>
  <c r="Q97" i="16"/>
  <c r="O98" i="16"/>
  <c r="P98" i="16"/>
  <c r="Q98" i="16"/>
  <c r="O99" i="16"/>
  <c r="P99" i="16"/>
  <c r="Q99" i="16"/>
  <c r="O100" i="16"/>
  <c r="P100" i="16"/>
  <c r="Q100" i="16"/>
  <c r="O102" i="16"/>
  <c r="P102" i="16"/>
  <c r="Q102" i="16"/>
  <c r="O103" i="16"/>
  <c r="P103" i="16"/>
  <c r="Q103" i="16"/>
  <c r="M117" i="16"/>
  <c r="L117" i="16"/>
  <c r="K117" i="16"/>
  <c r="J117" i="16"/>
  <c r="I117" i="16"/>
  <c r="H117" i="16"/>
  <c r="F117" i="16"/>
  <c r="E117" i="16"/>
  <c r="D117" i="16"/>
  <c r="C117" i="16"/>
  <c r="M103" i="16"/>
  <c r="L103" i="16"/>
  <c r="K103" i="16"/>
  <c r="J103" i="16"/>
  <c r="I103" i="16"/>
  <c r="H103" i="16"/>
  <c r="F103" i="16"/>
  <c r="E103" i="16"/>
  <c r="D103" i="16"/>
  <c r="C103" i="16"/>
  <c r="M102" i="16"/>
  <c r="L102" i="16"/>
  <c r="K102" i="16"/>
  <c r="J102" i="16"/>
  <c r="I102" i="16"/>
  <c r="H102" i="16"/>
  <c r="F102" i="16"/>
  <c r="E102" i="16"/>
  <c r="D102" i="16"/>
  <c r="C102" i="16"/>
  <c r="M100" i="16"/>
  <c r="L100" i="16"/>
  <c r="K100" i="16"/>
  <c r="J100" i="16"/>
  <c r="I100" i="16"/>
  <c r="H100" i="16"/>
  <c r="F100" i="16"/>
  <c r="E100" i="16"/>
  <c r="D100" i="16"/>
  <c r="C100" i="16"/>
  <c r="M99" i="16"/>
  <c r="L99" i="16"/>
  <c r="K99" i="16"/>
  <c r="J99" i="16"/>
  <c r="I99" i="16"/>
  <c r="H99" i="16"/>
  <c r="F99" i="16"/>
  <c r="E99" i="16"/>
  <c r="D99" i="16"/>
  <c r="C99" i="16"/>
  <c r="M98" i="16"/>
  <c r="L98" i="16"/>
  <c r="K98" i="16"/>
  <c r="J98" i="16"/>
  <c r="I98" i="16"/>
  <c r="H98" i="16"/>
  <c r="F98" i="16"/>
  <c r="E98" i="16"/>
  <c r="D98" i="16"/>
  <c r="C98" i="16"/>
  <c r="M97" i="16"/>
  <c r="L97" i="16"/>
  <c r="K97" i="16"/>
  <c r="J97" i="16"/>
  <c r="I97" i="16"/>
  <c r="H97" i="16"/>
  <c r="F97" i="16"/>
  <c r="E97" i="16"/>
  <c r="D97" i="16"/>
  <c r="C97" i="16"/>
  <c r="M96" i="16"/>
  <c r="L96" i="16"/>
  <c r="K96" i="16"/>
  <c r="J96" i="16"/>
  <c r="I96" i="16"/>
  <c r="H96" i="16"/>
  <c r="F96" i="16"/>
  <c r="E96" i="16"/>
  <c r="D96" i="16"/>
  <c r="C96" i="16"/>
  <c r="M95" i="16"/>
  <c r="L95" i="16"/>
  <c r="K95" i="16"/>
  <c r="J95" i="16"/>
  <c r="I95" i="16"/>
  <c r="H95" i="16"/>
  <c r="F95" i="16"/>
  <c r="E95" i="16"/>
  <c r="D95" i="16"/>
  <c r="C95" i="16"/>
  <c r="M94" i="16"/>
  <c r="L94" i="16"/>
  <c r="K94" i="16"/>
  <c r="J94" i="16"/>
  <c r="I94" i="16"/>
  <c r="H94" i="16"/>
  <c r="F94" i="16"/>
  <c r="E94" i="16"/>
  <c r="D94" i="16"/>
  <c r="C94" i="16"/>
  <c r="M93" i="16"/>
  <c r="L93" i="16"/>
  <c r="K93" i="16"/>
  <c r="J93" i="16"/>
  <c r="I93" i="16"/>
  <c r="H93" i="16"/>
  <c r="F93" i="16"/>
  <c r="E93" i="16"/>
  <c r="D93" i="16"/>
  <c r="C93" i="16"/>
  <c r="Q91" i="16"/>
  <c r="P91" i="16"/>
  <c r="O91" i="16"/>
  <c r="M91" i="16"/>
  <c r="L91" i="16"/>
  <c r="K91" i="16"/>
  <c r="J91" i="16"/>
  <c r="I91" i="16"/>
  <c r="H91" i="16"/>
  <c r="F91" i="16"/>
  <c r="E91" i="16"/>
  <c r="D91" i="16"/>
  <c r="C91" i="16"/>
  <c r="Q90" i="16"/>
  <c r="P90" i="16"/>
  <c r="O90" i="16"/>
  <c r="M90" i="16"/>
  <c r="L90" i="16"/>
  <c r="K90" i="16"/>
  <c r="J90" i="16"/>
  <c r="I90" i="16"/>
  <c r="H90" i="16"/>
  <c r="F90" i="16"/>
  <c r="E90" i="16"/>
  <c r="D90" i="16"/>
  <c r="C90" i="16"/>
  <c r="Q89" i="16"/>
  <c r="P89" i="16"/>
  <c r="O89" i="16"/>
  <c r="M89" i="16"/>
  <c r="L89" i="16"/>
  <c r="K89" i="16"/>
  <c r="J89" i="16"/>
  <c r="I89" i="16"/>
  <c r="H89" i="16"/>
  <c r="F89" i="16"/>
  <c r="E89" i="16"/>
  <c r="D89" i="16"/>
  <c r="C89" i="16"/>
  <c r="Q88" i="16"/>
  <c r="P88" i="16"/>
  <c r="O88" i="16"/>
  <c r="M88" i="16"/>
  <c r="L88" i="16"/>
  <c r="K88" i="16"/>
  <c r="J88" i="16"/>
  <c r="I88" i="16"/>
  <c r="H88" i="16"/>
  <c r="F88" i="16"/>
  <c r="E88" i="16"/>
  <c r="D88" i="16"/>
  <c r="C88" i="16"/>
  <c r="Q87" i="16"/>
  <c r="P87" i="16"/>
  <c r="O87" i="16"/>
  <c r="M87" i="16"/>
  <c r="L87" i="16"/>
  <c r="K87" i="16"/>
  <c r="J87" i="16"/>
  <c r="I87" i="16"/>
  <c r="H87" i="16"/>
  <c r="F87" i="16"/>
  <c r="E87" i="16"/>
  <c r="D87" i="16"/>
  <c r="C87" i="16"/>
  <c r="Q86" i="16"/>
  <c r="P86" i="16"/>
  <c r="O86" i="16"/>
  <c r="M86" i="16"/>
  <c r="L86" i="16"/>
  <c r="K86" i="16"/>
  <c r="J86" i="16"/>
  <c r="I86" i="16"/>
  <c r="H86" i="16"/>
  <c r="F86" i="16"/>
  <c r="E86" i="16"/>
  <c r="D86" i="16"/>
  <c r="C86" i="16"/>
  <c r="Q85" i="16"/>
  <c r="P85" i="16"/>
  <c r="O85" i="16"/>
  <c r="M85" i="16"/>
  <c r="L85" i="16"/>
  <c r="K85" i="16"/>
  <c r="J85" i="16"/>
  <c r="I85" i="16"/>
  <c r="H85" i="16"/>
  <c r="F85" i="16"/>
  <c r="E85" i="16"/>
  <c r="D85" i="16"/>
  <c r="C85" i="16"/>
  <c r="Q84" i="16"/>
  <c r="P84" i="16"/>
  <c r="O84" i="16"/>
  <c r="M84" i="16"/>
  <c r="L84" i="16"/>
  <c r="K84" i="16"/>
  <c r="J84" i="16"/>
  <c r="I84" i="16"/>
  <c r="H84" i="16"/>
  <c r="F84" i="16"/>
  <c r="E84" i="16"/>
  <c r="D84" i="16"/>
  <c r="C84" i="16"/>
  <c r="Q83" i="16"/>
  <c r="P83" i="16"/>
  <c r="O83" i="16"/>
  <c r="M83" i="16"/>
  <c r="L83" i="16"/>
  <c r="K83" i="16"/>
  <c r="J83" i="16"/>
  <c r="I83" i="16"/>
  <c r="H83" i="16"/>
  <c r="F83" i="16"/>
  <c r="E83" i="16"/>
  <c r="D83" i="16"/>
  <c r="C83" i="16"/>
  <c r="Q82" i="16"/>
  <c r="P82" i="16"/>
  <c r="O82" i="16"/>
  <c r="M82" i="16"/>
  <c r="L82" i="16"/>
  <c r="K82" i="16"/>
  <c r="J82" i="16"/>
  <c r="I82" i="16"/>
  <c r="H82" i="16"/>
  <c r="F82" i="16"/>
  <c r="E82" i="16"/>
  <c r="D82" i="16"/>
  <c r="C82" i="16"/>
  <c r="Q81" i="16"/>
  <c r="P81" i="16"/>
  <c r="O81" i="16"/>
  <c r="M81" i="16"/>
  <c r="L81" i="16"/>
  <c r="K81" i="16"/>
  <c r="J81" i="16"/>
  <c r="I81" i="16"/>
  <c r="H81" i="16"/>
  <c r="F81" i="16"/>
  <c r="E81" i="16"/>
  <c r="D81" i="16"/>
  <c r="C81" i="16"/>
  <c r="Q80" i="16"/>
  <c r="P80" i="16"/>
  <c r="O80" i="16"/>
  <c r="M80" i="16"/>
  <c r="L80" i="16"/>
  <c r="K80" i="16"/>
  <c r="J80" i="16"/>
  <c r="I80" i="16"/>
  <c r="H80" i="16"/>
  <c r="F80" i="16"/>
  <c r="E80" i="16"/>
  <c r="D80" i="16"/>
  <c r="C80" i="16"/>
  <c r="Q79" i="16"/>
  <c r="P79" i="16"/>
  <c r="O79" i="16"/>
  <c r="M79" i="16"/>
  <c r="L79" i="16"/>
  <c r="K79" i="16"/>
  <c r="J79" i="16"/>
  <c r="I79" i="16"/>
  <c r="H79" i="16"/>
  <c r="F79" i="16"/>
  <c r="E79" i="16"/>
  <c r="D79" i="16"/>
  <c r="C79" i="16"/>
  <c r="Q78" i="16"/>
  <c r="P78" i="16"/>
  <c r="O78" i="16"/>
  <c r="M78" i="16"/>
  <c r="L78" i="16"/>
  <c r="K78" i="16"/>
  <c r="J78" i="16"/>
  <c r="I78" i="16"/>
  <c r="H78" i="16"/>
  <c r="F78" i="16"/>
  <c r="E78" i="16"/>
  <c r="D78" i="16"/>
  <c r="C78" i="16"/>
  <c r="Q77" i="16"/>
  <c r="P77" i="16"/>
  <c r="O77" i="16"/>
  <c r="M77" i="16"/>
  <c r="L77" i="16"/>
  <c r="K77" i="16"/>
  <c r="J77" i="16"/>
  <c r="I77" i="16"/>
  <c r="H77" i="16"/>
  <c r="F77" i="16"/>
  <c r="E77" i="16"/>
  <c r="D77" i="16"/>
  <c r="Q76" i="16"/>
  <c r="P76" i="16"/>
  <c r="O76" i="16"/>
  <c r="M76" i="16"/>
  <c r="L76" i="16"/>
  <c r="K76" i="16"/>
  <c r="J76" i="16"/>
  <c r="I76" i="16"/>
  <c r="H76" i="16"/>
  <c r="F76" i="16"/>
  <c r="E76" i="16"/>
  <c r="D76" i="16"/>
  <c r="C76" i="16"/>
  <c r="Q75" i="16"/>
  <c r="P75" i="16"/>
  <c r="O75" i="16"/>
  <c r="M75" i="16"/>
  <c r="L75" i="16"/>
  <c r="K75" i="16"/>
  <c r="J75" i="16"/>
  <c r="I75" i="16"/>
  <c r="H75" i="16"/>
  <c r="F75" i="16"/>
  <c r="E75" i="16"/>
  <c r="D75" i="16"/>
  <c r="C75" i="16"/>
  <c r="Q74" i="16"/>
  <c r="P74" i="16"/>
  <c r="O74" i="16"/>
  <c r="M74" i="16"/>
  <c r="L74" i="16"/>
  <c r="K74" i="16"/>
  <c r="J74" i="16"/>
  <c r="I74" i="16"/>
  <c r="H74" i="16"/>
  <c r="F74" i="16"/>
  <c r="E74" i="16"/>
  <c r="D74" i="16"/>
  <c r="C74" i="16"/>
  <c r="Q73" i="16"/>
  <c r="P73" i="16"/>
  <c r="O73" i="16"/>
  <c r="M73" i="16"/>
  <c r="L73" i="16"/>
  <c r="K73" i="16"/>
  <c r="J73" i="16"/>
  <c r="I73" i="16"/>
  <c r="H73" i="16"/>
  <c r="F73" i="16"/>
  <c r="E73" i="16"/>
  <c r="D73" i="16"/>
  <c r="C73" i="16"/>
  <c r="Q72" i="16"/>
  <c r="P72" i="16"/>
  <c r="O72" i="16"/>
  <c r="M72" i="16"/>
  <c r="L72" i="16"/>
  <c r="K72" i="16"/>
  <c r="J72" i="16"/>
  <c r="I72" i="16"/>
  <c r="H72" i="16"/>
  <c r="F72" i="16"/>
  <c r="E72" i="16"/>
  <c r="D72" i="16"/>
  <c r="C72" i="16"/>
  <c r="Q71" i="16"/>
  <c r="P71" i="16"/>
  <c r="O71" i="16"/>
  <c r="M71" i="16"/>
  <c r="L71" i="16"/>
  <c r="K71" i="16"/>
  <c r="J71" i="16"/>
  <c r="I71" i="16"/>
  <c r="H71" i="16"/>
  <c r="F71" i="16"/>
  <c r="E71" i="16"/>
  <c r="D71" i="16"/>
  <c r="C71" i="16"/>
  <c r="Q70" i="16"/>
  <c r="P70" i="16"/>
  <c r="O70" i="16"/>
  <c r="M70" i="16"/>
  <c r="L70" i="16"/>
  <c r="K70" i="16"/>
  <c r="J70" i="16"/>
  <c r="I70" i="16"/>
  <c r="H70" i="16"/>
  <c r="F70" i="16"/>
  <c r="E70" i="16"/>
  <c r="D70" i="16"/>
  <c r="C70" i="16"/>
  <c r="M119" i="16"/>
  <c r="L119" i="16"/>
  <c r="K119" i="16"/>
  <c r="J119" i="16"/>
  <c r="I119" i="16"/>
  <c r="H119" i="16"/>
  <c r="F119" i="16"/>
  <c r="E119" i="16"/>
  <c r="D119" i="16"/>
  <c r="C119" i="16"/>
  <c r="M116" i="16"/>
  <c r="L116" i="16"/>
  <c r="K116" i="16"/>
  <c r="J116" i="16"/>
  <c r="I116" i="16"/>
  <c r="H116" i="16"/>
  <c r="F116" i="16"/>
  <c r="E116" i="16"/>
  <c r="D116" i="16"/>
  <c r="C116" i="16"/>
  <c r="M115" i="16"/>
  <c r="L115" i="16"/>
  <c r="K115" i="16"/>
  <c r="J115" i="16"/>
  <c r="I115" i="16"/>
  <c r="H115" i="16"/>
  <c r="F115" i="16"/>
  <c r="E115" i="16"/>
  <c r="D115" i="16"/>
  <c r="C115" i="16"/>
  <c r="M114" i="16"/>
  <c r="L114" i="16"/>
  <c r="K114" i="16"/>
  <c r="J114" i="16"/>
  <c r="I114" i="16"/>
  <c r="H114" i="16"/>
  <c r="F114" i="16"/>
  <c r="E114" i="16"/>
  <c r="D114" i="16"/>
  <c r="C114" i="16"/>
  <c r="M113" i="16"/>
  <c r="L113" i="16"/>
  <c r="K113" i="16"/>
  <c r="J113" i="16"/>
  <c r="I113" i="16"/>
  <c r="H113" i="16"/>
  <c r="F113" i="16"/>
  <c r="E113" i="16"/>
  <c r="D113" i="16"/>
  <c r="C113" i="16"/>
  <c r="M112" i="16"/>
  <c r="L112" i="16"/>
  <c r="K112" i="16"/>
  <c r="J112" i="16"/>
  <c r="I112" i="16"/>
  <c r="H112" i="16"/>
  <c r="F112" i="16"/>
  <c r="E112" i="16"/>
  <c r="D112" i="16"/>
  <c r="C112" i="16"/>
  <c r="M111" i="16"/>
  <c r="L111" i="16"/>
  <c r="K111" i="16"/>
  <c r="J111" i="16"/>
  <c r="I111" i="16"/>
  <c r="H111" i="16"/>
  <c r="F111" i="16"/>
  <c r="E111" i="16"/>
  <c r="D111" i="16"/>
  <c r="C111" i="16"/>
  <c r="M110" i="16"/>
  <c r="L110" i="16"/>
  <c r="K110" i="16"/>
  <c r="J110" i="16"/>
  <c r="I110" i="16"/>
  <c r="H110" i="16"/>
  <c r="F110" i="16"/>
  <c r="E110" i="16"/>
  <c r="D110" i="16"/>
  <c r="C110" i="16"/>
  <c r="M109" i="16"/>
  <c r="L109" i="16"/>
  <c r="K109" i="16"/>
  <c r="J109" i="16"/>
  <c r="I109" i="16"/>
  <c r="H109" i="16"/>
  <c r="F109" i="16"/>
  <c r="E109" i="16"/>
  <c r="D109" i="16"/>
  <c r="C109" i="16"/>
  <c r="M108" i="16"/>
  <c r="L108" i="16"/>
  <c r="K108" i="16"/>
  <c r="J108" i="16"/>
  <c r="I108" i="16"/>
  <c r="H108" i="16"/>
  <c r="F108" i="16"/>
  <c r="E108" i="16"/>
  <c r="D108" i="16"/>
  <c r="C108" i="16"/>
  <c r="M107" i="16"/>
  <c r="L107" i="16"/>
  <c r="K107" i="16"/>
  <c r="J107" i="16"/>
  <c r="I107" i="16"/>
  <c r="H107" i="16"/>
  <c r="F107" i="16"/>
  <c r="E107" i="16"/>
  <c r="D107" i="16"/>
  <c r="C107" i="16"/>
  <c r="M106" i="16"/>
  <c r="L106" i="16"/>
  <c r="K106" i="16"/>
  <c r="J106" i="16"/>
  <c r="I106" i="16"/>
  <c r="H106" i="16"/>
  <c r="F106" i="16"/>
  <c r="E106" i="16"/>
  <c r="D106" i="16"/>
  <c r="C106" i="16"/>
  <c r="M105" i="16"/>
  <c r="L105" i="16"/>
  <c r="K105" i="16"/>
  <c r="J105" i="16"/>
  <c r="I105" i="16"/>
  <c r="H105" i="16"/>
  <c r="F105" i="16"/>
  <c r="E105" i="16"/>
  <c r="D105" i="16"/>
  <c r="C105" i="16"/>
  <c r="Q68" i="16"/>
  <c r="P68" i="16"/>
  <c r="O68" i="16"/>
  <c r="M68" i="16"/>
  <c r="L68" i="16"/>
  <c r="K68" i="16"/>
  <c r="J68" i="16"/>
  <c r="I68" i="16"/>
  <c r="H68" i="16"/>
  <c r="F68" i="16"/>
  <c r="E68" i="16"/>
  <c r="D68" i="16"/>
  <c r="C68" i="16"/>
  <c r="Q67" i="16"/>
  <c r="P67" i="16"/>
  <c r="O67" i="16"/>
  <c r="M67" i="16"/>
  <c r="L67" i="16"/>
  <c r="K67" i="16"/>
  <c r="J67" i="16"/>
  <c r="I67" i="16"/>
  <c r="H67" i="16"/>
  <c r="F67" i="16"/>
  <c r="E67" i="16"/>
  <c r="D67" i="16"/>
  <c r="C67" i="16"/>
  <c r="Q66" i="16"/>
  <c r="P66" i="16"/>
  <c r="O66" i="16"/>
  <c r="M66" i="16"/>
  <c r="L66" i="16"/>
  <c r="K66" i="16"/>
  <c r="J66" i="16"/>
  <c r="I66" i="16"/>
  <c r="H66" i="16"/>
  <c r="F66" i="16"/>
  <c r="E66" i="16"/>
  <c r="D66" i="16"/>
  <c r="C66" i="16"/>
  <c r="Q65" i="16"/>
  <c r="P65" i="16"/>
  <c r="O65" i="16"/>
  <c r="M65" i="16"/>
  <c r="L65" i="16"/>
  <c r="K65" i="16"/>
  <c r="J65" i="16"/>
  <c r="I65" i="16"/>
  <c r="H65" i="16"/>
  <c r="F65" i="16"/>
  <c r="E65" i="16"/>
  <c r="D65" i="16"/>
  <c r="C65" i="16"/>
  <c r="Q64" i="16"/>
  <c r="P64" i="16"/>
  <c r="O64" i="16"/>
  <c r="M64" i="16"/>
  <c r="L64" i="16"/>
  <c r="K64" i="16"/>
  <c r="J64" i="16"/>
  <c r="I64" i="16"/>
  <c r="H64" i="16"/>
  <c r="F64" i="16"/>
  <c r="E64" i="16"/>
  <c r="D64" i="16"/>
  <c r="C64" i="16"/>
  <c r="Q63" i="16"/>
  <c r="P63" i="16"/>
  <c r="O63" i="16"/>
  <c r="M63" i="16"/>
  <c r="L63" i="16"/>
  <c r="K63" i="16"/>
  <c r="J63" i="16"/>
  <c r="I63" i="16"/>
  <c r="H63" i="16"/>
  <c r="F63" i="16"/>
  <c r="E63" i="16"/>
  <c r="D63" i="16"/>
  <c r="C63" i="16"/>
  <c r="Q62" i="16"/>
  <c r="P62" i="16"/>
  <c r="O62" i="16"/>
  <c r="M62" i="16"/>
  <c r="L62" i="16"/>
  <c r="K62" i="16"/>
  <c r="J62" i="16"/>
  <c r="I62" i="16"/>
  <c r="H62" i="16"/>
  <c r="F62" i="16"/>
  <c r="E62" i="16"/>
  <c r="D62" i="16"/>
  <c r="C62" i="16"/>
  <c r="Q61" i="16"/>
  <c r="P61" i="16"/>
  <c r="O61" i="16"/>
  <c r="M61" i="16"/>
  <c r="L61" i="16"/>
  <c r="K61" i="16"/>
  <c r="J61" i="16"/>
  <c r="I61" i="16"/>
  <c r="H61" i="16"/>
  <c r="F61" i="16"/>
  <c r="E61" i="16"/>
  <c r="D61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" i="16"/>
  <c r="D4" i="16"/>
  <c r="E4" i="16"/>
  <c r="F4" i="16"/>
  <c r="H4" i="16"/>
  <c r="I4" i="16"/>
  <c r="J4" i="16"/>
  <c r="K4" i="16"/>
  <c r="L4" i="16"/>
  <c r="M4" i="16"/>
  <c r="O4" i="16"/>
  <c r="P4" i="16"/>
  <c r="Q4" i="16"/>
  <c r="C5" i="16"/>
  <c r="D5" i="16"/>
  <c r="E5" i="16"/>
  <c r="F5" i="16"/>
  <c r="H5" i="16"/>
  <c r="I5" i="16"/>
  <c r="J5" i="16"/>
  <c r="K5" i="16"/>
  <c r="L5" i="16"/>
  <c r="M5" i="16"/>
  <c r="O5" i="16"/>
  <c r="P5" i="16"/>
  <c r="Q5" i="16"/>
  <c r="C6" i="16"/>
  <c r="D6" i="16"/>
  <c r="E6" i="16"/>
  <c r="F6" i="16"/>
  <c r="H6" i="16"/>
  <c r="I6" i="16"/>
  <c r="J6" i="16"/>
  <c r="K6" i="16"/>
  <c r="L6" i="16"/>
  <c r="M6" i="16"/>
  <c r="O6" i="16"/>
  <c r="P6" i="16"/>
  <c r="Q6" i="16"/>
  <c r="C7" i="16"/>
  <c r="D7" i="16"/>
  <c r="E7" i="16"/>
  <c r="F7" i="16"/>
  <c r="H7" i="16"/>
  <c r="I7" i="16"/>
  <c r="J7" i="16"/>
  <c r="K7" i="16"/>
  <c r="L7" i="16"/>
  <c r="M7" i="16"/>
  <c r="O7" i="16"/>
  <c r="P7" i="16"/>
  <c r="Q7" i="16"/>
  <c r="C8" i="16"/>
  <c r="D8" i="16"/>
  <c r="E8" i="16"/>
  <c r="F8" i="16"/>
  <c r="H8" i="16"/>
  <c r="I8" i="16"/>
  <c r="J8" i="16"/>
  <c r="K8" i="16"/>
  <c r="L8" i="16"/>
  <c r="M8" i="16"/>
  <c r="O8" i="16"/>
  <c r="P8" i="16"/>
  <c r="Q8" i="16"/>
  <c r="C9" i="16"/>
  <c r="D9" i="16"/>
  <c r="E9" i="16"/>
  <c r="F9" i="16"/>
  <c r="H9" i="16"/>
  <c r="I9" i="16"/>
  <c r="J9" i="16"/>
  <c r="K9" i="16"/>
  <c r="L9" i="16"/>
  <c r="M9" i="16"/>
  <c r="O9" i="16"/>
  <c r="P9" i="16"/>
  <c r="Q9" i="16"/>
  <c r="C10" i="16"/>
  <c r="D10" i="16"/>
  <c r="E10" i="16"/>
  <c r="F10" i="16"/>
  <c r="H10" i="16"/>
  <c r="I10" i="16"/>
  <c r="J10" i="16"/>
  <c r="K10" i="16"/>
  <c r="L10" i="16"/>
  <c r="M10" i="16"/>
  <c r="O10" i="16"/>
  <c r="P10" i="16"/>
  <c r="Q10" i="16"/>
  <c r="C11" i="16"/>
  <c r="D11" i="16"/>
  <c r="E11" i="16"/>
  <c r="F11" i="16"/>
  <c r="H11" i="16"/>
  <c r="I11" i="16"/>
  <c r="J11" i="16"/>
  <c r="K11" i="16"/>
  <c r="L11" i="16"/>
  <c r="M11" i="16"/>
  <c r="O11" i="16"/>
  <c r="P11" i="16"/>
  <c r="Q11" i="16"/>
  <c r="C12" i="16"/>
  <c r="D12" i="16"/>
  <c r="E12" i="16"/>
  <c r="F12" i="16"/>
  <c r="H12" i="16"/>
  <c r="I12" i="16"/>
  <c r="J12" i="16"/>
  <c r="K12" i="16"/>
  <c r="L12" i="16"/>
  <c r="M12" i="16"/>
  <c r="O12" i="16"/>
  <c r="P12" i="16"/>
  <c r="Q12" i="16"/>
  <c r="C13" i="16"/>
  <c r="D13" i="16"/>
  <c r="E13" i="16"/>
  <c r="F13" i="16"/>
  <c r="H13" i="16"/>
  <c r="I13" i="16"/>
  <c r="J13" i="16"/>
  <c r="K13" i="16"/>
  <c r="L13" i="16"/>
  <c r="M13" i="16"/>
  <c r="O13" i="16"/>
  <c r="P13" i="16"/>
  <c r="Q13" i="16"/>
  <c r="C14" i="16"/>
  <c r="D14" i="16"/>
  <c r="E14" i="16"/>
  <c r="F14" i="16"/>
  <c r="H14" i="16"/>
  <c r="I14" i="16"/>
  <c r="J14" i="16"/>
  <c r="K14" i="16"/>
  <c r="L14" i="16"/>
  <c r="M14" i="16"/>
  <c r="O14" i="16"/>
  <c r="P14" i="16"/>
  <c r="Q14" i="16"/>
  <c r="C15" i="16"/>
  <c r="D15" i="16"/>
  <c r="E15" i="16"/>
  <c r="F15" i="16"/>
  <c r="H15" i="16"/>
  <c r="I15" i="16"/>
  <c r="J15" i="16"/>
  <c r="K15" i="16"/>
  <c r="L15" i="16"/>
  <c r="M15" i="16"/>
  <c r="O15" i="16"/>
  <c r="P15" i="16"/>
  <c r="Q15" i="16"/>
  <c r="C16" i="16"/>
  <c r="D16" i="16"/>
  <c r="E16" i="16"/>
  <c r="F16" i="16"/>
  <c r="H16" i="16"/>
  <c r="I16" i="16"/>
  <c r="J16" i="16"/>
  <c r="K16" i="16"/>
  <c r="L16" i="16"/>
  <c r="M16" i="16"/>
  <c r="O16" i="16"/>
  <c r="P16" i="16"/>
  <c r="Q16" i="16"/>
  <c r="C17" i="16"/>
  <c r="D17" i="16"/>
  <c r="E17" i="16"/>
  <c r="F17" i="16"/>
  <c r="H17" i="16"/>
  <c r="I17" i="16"/>
  <c r="J17" i="16"/>
  <c r="K17" i="16"/>
  <c r="L17" i="16"/>
  <c r="M17" i="16"/>
  <c r="O17" i="16"/>
  <c r="P17" i="16"/>
  <c r="Q17" i="16"/>
  <c r="C18" i="16"/>
  <c r="D18" i="16"/>
  <c r="E18" i="16"/>
  <c r="F18" i="16"/>
  <c r="H18" i="16"/>
  <c r="I18" i="16"/>
  <c r="J18" i="16"/>
  <c r="K18" i="16"/>
  <c r="L18" i="16"/>
  <c r="M18" i="16"/>
  <c r="O18" i="16"/>
  <c r="P18" i="16"/>
  <c r="Q18" i="16"/>
  <c r="C19" i="16"/>
  <c r="D19" i="16"/>
  <c r="E19" i="16"/>
  <c r="F19" i="16"/>
  <c r="H19" i="16"/>
  <c r="I19" i="16"/>
  <c r="J19" i="16"/>
  <c r="K19" i="16"/>
  <c r="L19" i="16"/>
  <c r="M19" i="16"/>
  <c r="O19" i="16"/>
  <c r="P19" i="16"/>
  <c r="Q19" i="16"/>
  <c r="C20" i="16"/>
  <c r="D20" i="16"/>
  <c r="E20" i="16"/>
  <c r="F20" i="16"/>
  <c r="H20" i="16"/>
  <c r="I20" i="16"/>
  <c r="J20" i="16"/>
  <c r="K20" i="16"/>
  <c r="L20" i="16"/>
  <c r="M20" i="16"/>
  <c r="O20" i="16"/>
  <c r="P20" i="16"/>
  <c r="Q20" i="16"/>
  <c r="C21" i="16"/>
  <c r="D21" i="16"/>
  <c r="E21" i="16"/>
  <c r="F21" i="16"/>
  <c r="H21" i="16"/>
  <c r="I21" i="16"/>
  <c r="J21" i="16"/>
  <c r="K21" i="16"/>
  <c r="L21" i="16"/>
  <c r="M21" i="16"/>
  <c r="O21" i="16"/>
  <c r="P21" i="16"/>
  <c r="Q21" i="16"/>
  <c r="C24" i="16"/>
  <c r="D24" i="16"/>
  <c r="E24" i="16"/>
  <c r="F24" i="16"/>
  <c r="H24" i="16"/>
  <c r="I24" i="16"/>
  <c r="J24" i="16"/>
  <c r="K24" i="16"/>
  <c r="L24" i="16"/>
  <c r="M24" i="16"/>
  <c r="O24" i="16"/>
  <c r="P24" i="16"/>
  <c r="Q24" i="16"/>
  <c r="C25" i="16"/>
  <c r="D25" i="16"/>
  <c r="E25" i="16"/>
  <c r="F25" i="16"/>
  <c r="H25" i="16"/>
  <c r="I25" i="16"/>
  <c r="J25" i="16"/>
  <c r="K25" i="16"/>
  <c r="L25" i="16"/>
  <c r="M25" i="16"/>
  <c r="O25" i="16"/>
  <c r="P25" i="16"/>
  <c r="Q25" i="16"/>
  <c r="C26" i="16"/>
  <c r="D26" i="16"/>
  <c r="E26" i="16"/>
  <c r="F26" i="16"/>
  <c r="H26" i="16"/>
  <c r="I26" i="16"/>
  <c r="J26" i="16"/>
  <c r="K26" i="16"/>
  <c r="L26" i="16"/>
  <c r="M26" i="16"/>
  <c r="O26" i="16"/>
  <c r="P26" i="16"/>
  <c r="Q26" i="16"/>
  <c r="C27" i="16"/>
  <c r="D27" i="16"/>
  <c r="E27" i="16"/>
  <c r="F27" i="16"/>
  <c r="H27" i="16"/>
  <c r="I27" i="16"/>
  <c r="J27" i="16"/>
  <c r="K27" i="16"/>
  <c r="L27" i="16"/>
  <c r="M27" i="16"/>
  <c r="O27" i="16"/>
  <c r="P27" i="16"/>
  <c r="Q27" i="16"/>
  <c r="C28" i="16"/>
  <c r="D28" i="16"/>
  <c r="E28" i="16"/>
  <c r="F28" i="16"/>
  <c r="H28" i="16"/>
  <c r="I28" i="16"/>
  <c r="J28" i="16"/>
  <c r="K28" i="16"/>
  <c r="L28" i="16"/>
  <c r="M28" i="16"/>
  <c r="O28" i="16"/>
  <c r="P28" i="16"/>
  <c r="Q28" i="16"/>
  <c r="C29" i="16"/>
  <c r="D29" i="16"/>
  <c r="E29" i="16"/>
  <c r="F29" i="16"/>
  <c r="H29" i="16"/>
  <c r="I29" i="16"/>
  <c r="J29" i="16"/>
  <c r="K29" i="16"/>
  <c r="L29" i="16"/>
  <c r="M29" i="16"/>
  <c r="O29" i="16"/>
  <c r="P29" i="16"/>
  <c r="Q29" i="16"/>
  <c r="C30" i="16"/>
  <c r="D30" i="16"/>
  <c r="E30" i="16"/>
  <c r="F30" i="16"/>
  <c r="H30" i="16"/>
  <c r="I30" i="16"/>
  <c r="J30" i="16"/>
  <c r="K30" i="16"/>
  <c r="L30" i="16"/>
  <c r="M30" i="16"/>
  <c r="O30" i="16"/>
  <c r="P30" i="16"/>
  <c r="Q30" i="16"/>
  <c r="C31" i="16"/>
  <c r="D31" i="16"/>
  <c r="E31" i="16"/>
  <c r="F31" i="16"/>
  <c r="H31" i="16"/>
  <c r="I31" i="16"/>
  <c r="J31" i="16"/>
  <c r="K31" i="16"/>
  <c r="L31" i="16"/>
  <c r="M31" i="16"/>
  <c r="O31" i="16"/>
  <c r="P31" i="16"/>
  <c r="Q31" i="16"/>
  <c r="C32" i="16"/>
  <c r="D32" i="16"/>
  <c r="E32" i="16"/>
  <c r="F32" i="16"/>
  <c r="H32" i="16"/>
  <c r="I32" i="16"/>
  <c r="J32" i="16"/>
  <c r="K32" i="16"/>
  <c r="L32" i="16"/>
  <c r="M32" i="16"/>
  <c r="O32" i="16"/>
  <c r="P32" i="16"/>
  <c r="Q32" i="16"/>
  <c r="C33" i="16"/>
  <c r="D33" i="16"/>
  <c r="E33" i="16"/>
  <c r="F33" i="16"/>
  <c r="H33" i="16"/>
  <c r="I33" i="16"/>
  <c r="J33" i="16"/>
  <c r="K33" i="16"/>
  <c r="L33" i="16"/>
  <c r="M33" i="16"/>
  <c r="O33" i="16"/>
  <c r="P33" i="16"/>
  <c r="Q33" i="16"/>
  <c r="C34" i="16"/>
  <c r="D34" i="16"/>
  <c r="E34" i="16"/>
  <c r="F34" i="16"/>
  <c r="H34" i="16"/>
  <c r="I34" i="16"/>
  <c r="J34" i="16"/>
  <c r="K34" i="16"/>
  <c r="L34" i="16"/>
  <c r="M34" i="16"/>
  <c r="O34" i="16"/>
  <c r="P34" i="16"/>
  <c r="Q34" i="16"/>
  <c r="C35" i="16"/>
  <c r="D35" i="16"/>
  <c r="E35" i="16"/>
  <c r="F35" i="16"/>
  <c r="H35" i="16"/>
  <c r="I35" i="16"/>
  <c r="J35" i="16"/>
  <c r="K35" i="16"/>
  <c r="L35" i="16"/>
  <c r="M35" i="16"/>
  <c r="O35" i="16"/>
  <c r="P35" i="16"/>
  <c r="Q35" i="16"/>
  <c r="C36" i="16"/>
  <c r="D36" i="16"/>
  <c r="E36" i="16"/>
  <c r="F36" i="16"/>
  <c r="H36" i="16"/>
  <c r="I36" i="16"/>
  <c r="J36" i="16"/>
  <c r="K36" i="16"/>
  <c r="L36" i="16"/>
  <c r="M36" i="16"/>
  <c r="O36" i="16"/>
  <c r="P36" i="16"/>
  <c r="Q36" i="16"/>
  <c r="C37" i="16"/>
  <c r="D37" i="16"/>
  <c r="E37" i="16"/>
  <c r="F37" i="16"/>
  <c r="H37" i="16"/>
  <c r="I37" i="16"/>
  <c r="J37" i="16"/>
  <c r="K37" i="16"/>
  <c r="L37" i="16"/>
  <c r="M37" i="16"/>
  <c r="O37" i="16"/>
  <c r="P37" i="16"/>
  <c r="Q37" i="16"/>
  <c r="C38" i="16"/>
  <c r="D38" i="16"/>
  <c r="E38" i="16"/>
  <c r="F38" i="16"/>
  <c r="H38" i="16"/>
  <c r="I38" i="16"/>
  <c r="J38" i="16"/>
  <c r="K38" i="16"/>
  <c r="L38" i="16"/>
  <c r="M38" i="16"/>
  <c r="O38" i="16"/>
  <c r="P38" i="16"/>
  <c r="Q38" i="16"/>
  <c r="C39" i="16"/>
  <c r="D39" i="16"/>
  <c r="E39" i="16"/>
  <c r="F39" i="16"/>
  <c r="H39" i="16"/>
  <c r="I39" i="16"/>
  <c r="J39" i="16"/>
  <c r="K39" i="16"/>
  <c r="L39" i="16"/>
  <c r="M39" i="16"/>
  <c r="O39" i="16"/>
  <c r="P39" i="16"/>
  <c r="Q39" i="16"/>
  <c r="C40" i="16"/>
  <c r="D40" i="16"/>
  <c r="E40" i="16"/>
  <c r="F40" i="16"/>
  <c r="H40" i="16"/>
  <c r="I40" i="16"/>
  <c r="J40" i="16"/>
  <c r="K40" i="16"/>
  <c r="L40" i="16"/>
  <c r="M40" i="16"/>
  <c r="O40" i="16"/>
  <c r="P40" i="16"/>
  <c r="Q40" i="16"/>
  <c r="C41" i="16"/>
  <c r="D41" i="16"/>
  <c r="E41" i="16"/>
  <c r="F41" i="16"/>
  <c r="H41" i="16"/>
  <c r="I41" i="16"/>
  <c r="J41" i="16"/>
  <c r="K41" i="16"/>
  <c r="L41" i="16"/>
  <c r="M41" i="16"/>
  <c r="O41" i="16"/>
  <c r="P41" i="16"/>
  <c r="Q41" i="16"/>
  <c r="C42" i="16"/>
  <c r="D42" i="16"/>
  <c r="E42" i="16"/>
  <c r="F42" i="16"/>
  <c r="H42" i="16"/>
  <c r="I42" i="16"/>
  <c r="J42" i="16"/>
  <c r="K42" i="16"/>
  <c r="L42" i="16"/>
  <c r="M42" i="16"/>
  <c r="O42" i="16"/>
  <c r="P42" i="16"/>
  <c r="Q42" i="16"/>
  <c r="C43" i="16"/>
  <c r="D43" i="16"/>
  <c r="E43" i="16"/>
  <c r="F43" i="16"/>
  <c r="H43" i="16"/>
  <c r="I43" i="16"/>
  <c r="J43" i="16"/>
  <c r="K43" i="16"/>
  <c r="L43" i="16"/>
  <c r="M43" i="16"/>
  <c r="O43" i="16"/>
  <c r="P43" i="16"/>
  <c r="Q43" i="16"/>
  <c r="D18" i="15"/>
  <c r="D22" i="15"/>
  <c r="D14" i="15"/>
  <c r="D10" i="15"/>
  <c r="D6" i="15"/>
  <c r="H13" i="18"/>
  <c r="G13" i="18"/>
  <c r="F13" i="18"/>
  <c r="E13" i="18"/>
  <c r="D13" i="18"/>
  <c r="B13" i="18"/>
  <c r="H8" i="18"/>
  <c r="G8" i="18"/>
  <c r="C8" i="18"/>
  <c r="E8" i="18"/>
  <c r="D8" i="18"/>
  <c r="F8" i="18"/>
  <c r="B8" i="18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L164" i="14"/>
  <c r="E164" i="14" s="1"/>
  <c r="L163" i="14"/>
  <c r="E163" i="14" s="1"/>
  <c r="L162" i="14"/>
  <c r="E162" i="14" s="1"/>
  <c r="L161" i="14"/>
  <c r="E161" i="14" s="1"/>
  <c r="L160" i="14"/>
  <c r="E160" i="14" s="1"/>
  <c r="L159" i="14"/>
  <c r="E159" i="14" s="1"/>
  <c r="L158" i="14"/>
  <c r="E158" i="14" s="1"/>
  <c r="L157" i="14"/>
  <c r="E157" i="14" s="1"/>
  <c r="L156" i="14"/>
  <c r="E156" i="14" s="1"/>
  <c r="L155" i="14"/>
  <c r="E155" i="14" s="1"/>
  <c r="L154" i="14"/>
  <c r="E154" i="14" s="1"/>
  <c r="L153" i="14"/>
  <c r="E153" i="14" s="1"/>
  <c r="L152" i="14"/>
  <c r="E152" i="14" s="1"/>
  <c r="L151" i="14"/>
  <c r="E151" i="14" s="1"/>
  <c r="L150" i="14"/>
  <c r="E150" i="14" s="1"/>
  <c r="L149" i="14"/>
  <c r="E149" i="14" s="1"/>
  <c r="L148" i="14"/>
  <c r="E148" i="14" s="1"/>
  <c r="L147" i="14"/>
  <c r="E147" i="14" s="1"/>
  <c r="L146" i="14"/>
  <c r="E146" i="14" s="1"/>
  <c r="L145" i="14"/>
  <c r="E145" i="14" s="1"/>
  <c r="L144" i="14"/>
  <c r="E144" i="14" s="1"/>
  <c r="L143" i="14"/>
  <c r="E143" i="14" s="1"/>
  <c r="L142" i="14"/>
  <c r="E142" i="14" s="1"/>
  <c r="L141" i="14"/>
  <c r="E141" i="14" s="1"/>
  <c r="L140" i="14"/>
  <c r="E140" i="14" s="1"/>
  <c r="L139" i="14"/>
  <c r="E139" i="14" s="1"/>
  <c r="L138" i="14"/>
  <c r="E138" i="14" s="1"/>
  <c r="L137" i="14"/>
  <c r="E137" i="14" s="1"/>
  <c r="L136" i="14"/>
  <c r="E136" i="14" s="1"/>
  <c r="L135" i="14"/>
  <c r="E135" i="14" s="1"/>
  <c r="L134" i="14"/>
  <c r="E134" i="14" s="1"/>
  <c r="L133" i="14"/>
  <c r="E133" i="14" s="1"/>
  <c r="L132" i="14"/>
  <c r="E132" i="14" s="1"/>
  <c r="L131" i="14"/>
  <c r="E131" i="14" s="1"/>
  <c r="L130" i="14"/>
  <c r="E130" i="14" s="1"/>
  <c r="L129" i="14"/>
  <c r="E129" i="14" s="1"/>
  <c r="L128" i="14"/>
  <c r="E128" i="14" s="1"/>
  <c r="L127" i="14"/>
  <c r="E127" i="14" s="1"/>
  <c r="L126" i="14"/>
  <c r="E126" i="14" s="1"/>
  <c r="L125" i="14"/>
  <c r="E125" i="14" s="1"/>
  <c r="L124" i="14"/>
  <c r="E124" i="14" s="1"/>
  <c r="L123" i="14"/>
  <c r="E123" i="14" s="1"/>
  <c r="L122" i="14"/>
  <c r="E122" i="14" s="1"/>
  <c r="L121" i="14"/>
  <c r="E121" i="14" s="1"/>
  <c r="L120" i="14"/>
  <c r="E120" i="14" s="1"/>
  <c r="L119" i="14"/>
  <c r="E119" i="14" s="1"/>
  <c r="L118" i="14"/>
  <c r="E118" i="14" s="1"/>
  <c r="L117" i="14"/>
  <c r="E117" i="14" s="1"/>
  <c r="L116" i="14"/>
  <c r="E116" i="14" s="1"/>
  <c r="L115" i="14"/>
  <c r="E115" i="14" s="1"/>
  <c r="L114" i="14"/>
  <c r="E114" i="14" s="1"/>
  <c r="L113" i="14"/>
  <c r="E113" i="14" s="1"/>
  <c r="L112" i="14"/>
  <c r="E112" i="14" s="1"/>
  <c r="L111" i="14"/>
  <c r="E111" i="14" s="1"/>
  <c r="L110" i="14"/>
  <c r="E110" i="14" s="1"/>
  <c r="L109" i="14"/>
  <c r="E109" i="14" s="1"/>
  <c r="L108" i="14"/>
  <c r="E108" i="14" s="1"/>
  <c r="L107" i="14"/>
  <c r="E107" i="14" s="1"/>
  <c r="L106" i="14"/>
  <c r="E106" i="14" s="1"/>
  <c r="L105" i="14"/>
  <c r="E105" i="14" s="1"/>
  <c r="L104" i="14"/>
  <c r="E104" i="14" s="1"/>
  <c r="L103" i="14"/>
  <c r="E103" i="14" s="1"/>
  <c r="L102" i="14"/>
  <c r="E102" i="14" s="1"/>
  <c r="L101" i="14"/>
  <c r="E101" i="14" s="1"/>
  <c r="L100" i="14"/>
  <c r="E100" i="14" s="1"/>
  <c r="L99" i="14"/>
  <c r="E99" i="14" s="1"/>
  <c r="L98" i="14"/>
  <c r="E98" i="14" s="1"/>
  <c r="L97" i="14"/>
  <c r="E97" i="14" s="1"/>
  <c r="L96" i="14"/>
  <c r="E96" i="14" s="1"/>
  <c r="L95" i="14"/>
  <c r="E95" i="14" s="1"/>
  <c r="L94" i="14"/>
  <c r="E94" i="14" s="1"/>
  <c r="L93" i="14"/>
  <c r="E93" i="14" s="1"/>
  <c r="L92" i="14"/>
  <c r="E92" i="14" s="1"/>
  <c r="L91" i="14"/>
  <c r="E91" i="14" s="1"/>
  <c r="L90" i="14"/>
  <c r="E90" i="14" s="1"/>
  <c r="L89" i="14"/>
  <c r="E89" i="14" s="1"/>
  <c r="L88" i="14"/>
  <c r="E88" i="14" s="1"/>
  <c r="L87" i="14"/>
  <c r="E87" i="14" s="1"/>
  <c r="L86" i="14"/>
  <c r="E86" i="14" s="1"/>
  <c r="L85" i="14"/>
  <c r="E85" i="14" s="1"/>
  <c r="L84" i="14"/>
  <c r="E84" i="14" s="1"/>
  <c r="L83" i="14"/>
  <c r="E83" i="14" s="1"/>
  <c r="L82" i="14"/>
  <c r="E82" i="14" s="1"/>
  <c r="L81" i="14"/>
  <c r="E81" i="14" s="1"/>
  <c r="L80" i="14"/>
  <c r="E80" i="14" s="1"/>
  <c r="L79" i="14"/>
  <c r="E79" i="14" s="1"/>
  <c r="L78" i="14"/>
  <c r="E78" i="14" s="1"/>
  <c r="L77" i="14"/>
  <c r="E77" i="14" s="1"/>
  <c r="L76" i="14"/>
  <c r="E76" i="14" s="1"/>
  <c r="L75" i="14"/>
  <c r="E75" i="14" s="1"/>
  <c r="L74" i="14"/>
  <c r="E74" i="14" s="1"/>
  <c r="L73" i="14"/>
  <c r="E73" i="14" s="1"/>
  <c r="L72" i="14"/>
  <c r="E72" i="14" s="1"/>
  <c r="L71" i="14"/>
  <c r="E71" i="14" s="1"/>
  <c r="L70" i="14"/>
  <c r="E70" i="14" s="1"/>
  <c r="L69" i="14"/>
  <c r="E69" i="14" s="1"/>
  <c r="L68" i="14"/>
  <c r="E68" i="14" s="1"/>
  <c r="L67" i="14"/>
  <c r="E67" i="14" s="1"/>
  <c r="L66" i="14"/>
  <c r="E66" i="14" s="1"/>
  <c r="L65" i="14"/>
  <c r="E65" i="14" s="1"/>
  <c r="L64" i="14"/>
  <c r="E64" i="14" s="1"/>
  <c r="L63" i="14"/>
  <c r="E63" i="14" s="1"/>
  <c r="L62" i="14"/>
  <c r="E62" i="14" s="1"/>
  <c r="L61" i="14"/>
  <c r="E61" i="14" s="1"/>
  <c r="L60" i="14"/>
  <c r="E60" i="14" s="1"/>
  <c r="L59" i="14"/>
  <c r="E59" i="14" s="1"/>
  <c r="L58" i="14"/>
  <c r="E58" i="14" s="1"/>
  <c r="L57" i="14"/>
  <c r="E57" i="14" s="1"/>
  <c r="L56" i="14"/>
  <c r="E56" i="14" s="1"/>
  <c r="L55" i="14"/>
  <c r="E55" i="14" s="1"/>
  <c r="L54" i="14"/>
  <c r="E54" i="14" s="1"/>
  <c r="L53" i="14"/>
  <c r="E53" i="14" s="1"/>
  <c r="L52" i="14"/>
  <c r="E52" i="14" s="1"/>
  <c r="L51" i="14"/>
  <c r="E51" i="14" s="1"/>
  <c r="L50" i="14"/>
  <c r="E50" i="14" s="1"/>
  <c r="L49" i="14"/>
  <c r="E49" i="14" s="1"/>
  <c r="L48" i="14"/>
  <c r="E48" i="14" s="1"/>
  <c r="L47" i="14"/>
  <c r="E47" i="14" s="1"/>
  <c r="L46" i="14"/>
  <c r="E46" i="14" s="1"/>
  <c r="L45" i="14"/>
  <c r="E45" i="14" s="1"/>
  <c r="L44" i="14"/>
  <c r="E44" i="14" s="1"/>
  <c r="L43" i="14"/>
  <c r="E43" i="14" s="1"/>
  <c r="L42" i="14"/>
  <c r="E42" i="14" s="1"/>
  <c r="L41" i="14"/>
  <c r="E41" i="14" s="1"/>
  <c r="L40" i="14"/>
  <c r="E40" i="14" s="1"/>
  <c r="L39" i="14"/>
  <c r="E39" i="14" s="1"/>
  <c r="L38" i="14"/>
  <c r="E38" i="14" s="1"/>
  <c r="L37" i="14"/>
  <c r="E37" i="14" s="1"/>
  <c r="L36" i="14"/>
  <c r="E36" i="14" s="1"/>
  <c r="L35" i="14"/>
  <c r="E35" i="14" s="1"/>
  <c r="L34" i="14"/>
  <c r="E34" i="14" s="1"/>
  <c r="L33" i="14"/>
  <c r="E33" i="14" s="1"/>
  <c r="L32" i="14"/>
  <c r="E32" i="14" s="1"/>
  <c r="L31" i="14"/>
  <c r="E31" i="14" s="1"/>
  <c r="L30" i="14"/>
  <c r="E30" i="14" s="1"/>
  <c r="L29" i="14"/>
  <c r="E29" i="14" s="1"/>
  <c r="L28" i="14"/>
  <c r="E28" i="14" s="1"/>
  <c r="L27" i="14"/>
  <c r="E27" i="14" s="1"/>
  <c r="L26" i="14"/>
  <c r="E26" i="14" s="1"/>
  <c r="L25" i="14"/>
  <c r="E25" i="14" s="1"/>
  <c r="L24" i="14"/>
  <c r="E24" i="14" s="1"/>
  <c r="L23" i="14"/>
  <c r="E23" i="14" s="1"/>
  <c r="L22" i="14"/>
  <c r="E22" i="14" s="1"/>
  <c r="L21" i="14"/>
  <c r="E21" i="14" s="1"/>
  <c r="L20" i="14"/>
  <c r="E20" i="14" s="1"/>
  <c r="L19" i="14"/>
  <c r="E19" i="14" s="1"/>
  <c r="L18" i="14"/>
  <c r="E18" i="14" s="1"/>
  <c r="L17" i="14"/>
  <c r="E17" i="14" s="1"/>
  <c r="L16" i="14"/>
  <c r="E16" i="14" s="1"/>
  <c r="L15" i="14"/>
  <c r="E15" i="14" s="1"/>
  <c r="L14" i="14"/>
  <c r="E14" i="14" s="1"/>
  <c r="L13" i="14"/>
  <c r="E13" i="14" s="1"/>
  <c r="L12" i="14"/>
  <c r="E12" i="14" s="1"/>
  <c r="L11" i="14"/>
  <c r="E11" i="14" s="1"/>
  <c r="L10" i="14"/>
  <c r="E10" i="14" s="1"/>
  <c r="L9" i="14"/>
  <c r="E9" i="14" s="1"/>
  <c r="L8" i="14"/>
  <c r="E8" i="14" s="1"/>
  <c r="L7" i="14"/>
  <c r="E7" i="14" s="1"/>
  <c r="L6" i="14"/>
  <c r="E6" i="14" s="1"/>
  <c r="L5" i="14"/>
  <c r="E5" i="14" s="1"/>
  <c r="L4" i="14"/>
  <c r="E4" i="14" s="1"/>
  <c r="L3" i="14"/>
  <c r="E3" i="14" s="1"/>
  <c r="C3" i="14"/>
  <c r="N46" i="16" l="1"/>
  <c r="G46" i="16"/>
  <c r="J104" i="16"/>
  <c r="H69" i="16"/>
  <c r="Q69" i="16"/>
  <c r="E92" i="16"/>
  <c r="R114" i="16"/>
  <c r="F92" i="16"/>
  <c r="R57" i="16"/>
  <c r="G47" i="16"/>
  <c r="R60" i="16"/>
  <c r="R54" i="16"/>
  <c r="R48" i="16"/>
  <c r="R116" i="16"/>
  <c r="R51" i="16"/>
  <c r="N52" i="16"/>
  <c r="R115" i="16"/>
  <c r="R94" i="16"/>
  <c r="R110" i="16"/>
  <c r="G59" i="16"/>
  <c r="N58" i="16"/>
  <c r="R49" i="16"/>
  <c r="R47" i="16"/>
  <c r="G60" i="16"/>
  <c r="R56" i="16"/>
  <c r="K104" i="16"/>
  <c r="R50" i="16"/>
  <c r="N55" i="16"/>
  <c r="N49" i="16"/>
  <c r="G48" i="16"/>
  <c r="R103" i="16"/>
  <c r="R100" i="16"/>
  <c r="G57" i="16"/>
  <c r="M3" i="16"/>
  <c r="D3" i="16"/>
  <c r="I69" i="16"/>
  <c r="R99" i="16"/>
  <c r="Q92" i="16"/>
  <c r="R117" i="16"/>
  <c r="R107" i="16"/>
  <c r="N56" i="16"/>
  <c r="R55" i="16"/>
  <c r="N54" i="16"/>
  <c r="G52" i="16"/>
  <c r="Q45" i="16"/>
  <c r="I45" i="16"/>
  <c r="L3" i="16"/>
  <c r="L104" i="16"/>
  <c r="J69" i="16"/>
  <c r="H92" i="16"/>
  <c r="R102" i="16"/>
  <c r="R96" i="16"/>
  <c r="P92" i="16"/>
  <c r="R112" i="16"/>
  <c r="R53" i="16"/>
  <c r="G50" i="16"/>
  <c r="P45" i="16"/>
  <c r="H45" i="16"/>
  <c r="K3" i="16"/>
  <c r="D104" i="16"/>
  <c r="M104" i="16"/>
  <c r="K69" i="16"/>
  <c r="I92" i="16"/>
  <c r="R93" i="16"/>
  <c r="R106" i="16"/>
  <c r="R58" i="16"/>
  <c r="N57" i="16"/>
  <c r="G55" i="16"/>
  <c r="N47" i="16"/>
  <c r="O45" i="16"/>
  <c r="F45" i="16"/>
  <c r="J3" i="16"/>
  <c r="E104" i="16"/>
  <c r="L69" i="16"/>
  <c r="J92" i="16"/>
  <c r="R98" i="16"/>
  <c r="N59" i="16"/>
  <c r="G53" i="16"/>
  <c r="G51" i="16"/>
  <c r="E45" i="16"/>
  <c r="I3" i="16"/>
  <c r="F104" i="16"/>
  <c r="D69" i="16"/>
  <c r="M69" i="16"/>
  <c r="K92" i="16"/>
  <c r="R119" i="16"/>
  <c r="Q104" i="16"/>
  <c r="N60" i="16"/>
  <c r="G58" i="16"/>
  <c r="N50" i="16"/>
  <c r="N48" i="16"/>
  <c r="M45" i="16"/>
  <c r="Q3" i="16"/>
  <c r="H3" i="16"/>
  <c r="H104" i="16"/>
  <c r="E69" i="16"/>
  <c r="O69" i="16"/>
  <c r="L92" i="16"/>
  <c r="R108" i="16"/>
  <c r="P104" i="16"/>
  <c r="R59" i="16"/>
  <c r="G56" i="16"/>
  <c r="G54" i="16"/>
  <c r="L45" i="16"/>
  <c r="P3" i="16"/>
  <c r="F3" i="16"/>
  <c r="I104" i="16"/>
  <c r="F69" i="16"/>
  <c r="P69" i="16"/>
  <c r="D92" i="16"/>
  <c r="M92" i="16"/>
  <c r="R113" i="16"/>
  <c r="R105" i="16"/>
  <c r="N53" i="16"/>
  <c r="R52" i="16"/>
  <c r="N51" i="16"/>
  <c r="G49" i="16"/>
  <c r="K45" i="16"/>
  <c r="O3" i="16"/>
  <c r="E3" i="16"/>
  <c r="J45" i="16"/>
  <c r="G73" i="16"/>
  <c r="R95" i="16"/>
  <c r="R109" i="16"/>
  <c r="R46" i="16"/>
  <c r="R80" i="16"/>
  <c r="O92" i="16"/>
  <c r="D45" i="16"/>
  <c r="O104" i="16"/>
  <c r="R97" i="16"/>
  <c r="R111" i="16"/>
  <c r="C165" i="14"/>
  <c r="R4" i="14"/>
  <c r="G11" i="15" s="1"/>
  <c r="Q5" i="14"/>
  <c r="G14" i="15" s="1"/>
  <c r="R7" i="14"/>
  <c r="G23" i="15" s="1"/>
  <c r="Q7" i="14"/>
  <c r="G22" i="15" s="1"/>
  <c r="R5" i="14"/>
  <c r="G15" i="15" s="1"/>
  <c r="R6" i="14"/>
  <c r="G19" i="15" s="1"/>
  <c r="Q6" i="14"/>
  <c r="D165" i="14"/>
  <c r="Q4" i="14"/>
  <c r="G10" i="15" s="1"/>
  <c r="R70" i="16"/>
  <c r="N107" i="16"/>
  <c r="G74" i="16"/>
  <c r="R64" i="16"/>
  <c r="G67" i="16"/>
  <c r="G71" i="16"/>
  <c r="G108" i="16"/>
  <c r="G76" i="16"/>
  <c r="G84" i="16"/>
  <c r="G83" i="16"/>
  <c r="R86" i="16"/>
  <c r="G91" i="16"/>
  <c r="R91" i="16"/>
  <c r="N72" i="16"/>
  <c r="G89" i="16"/>
  <c r="G94" i="16"/>
  <c r="G103" i="16"/>
  <c r="N117" i="16"/>
  <c r="N68" i="16"/>
  <c r="R71" i="16"/>
  <c r="R74" i="16"/>
  <c r="G66" i="16"/>
  <c r="N108" i="16"/>
  <c r="G70" i="16"/>
  <c r="R85" i="16"/>
  <c r="R88" i="16"/>
  <c r="G65" i="16"/>
  <c r="N66" i="16"/>
  <c r="R68" i="16"/>
  <c r="R65" i="16"/>
  <c r="G106" i="16"/>
  <c r="G109" i="16"/>
  <c r="G112" i="16"/>
  <c r="G81" i="16"/>
  <c r="G87" i="16"/>
  <c r="R62" i="16"/>
  <c r="G75" i="16"/>
  <c r="N76" i="16"/>
  <c r="R78" i="16"/>
  <c r="R84" i="16"/>
  <c r="R67" i="16"/>
  <c r="R72" i="16"/>
  <c r="R75" i="16"/>
  <c r="G80" i="16"/>
  <c r="N84" i="16"/>
  <c r="G97" i="16"/>
  <c r="N98" i="16"/>
  <c r="G115" i="16"/>
  <c r="G117" i="16"/>
  <c r="G114" i="16"/>
  <c r="N115" i="16"/>
  <c r="N116" i="16"/>
  <c r="N114" i="16"/>
  <c r="G62" i="16"/>
  <c r="R66" i="16"/>
  <c r="N112" i="16"/>
  <c r="R76" i="16"/>
  <c r="R79" i="16"/>
  <c r="G82" i="16"/>
  <c r="N87" i="16"/>
  <c r="N90" i="16"/>
  <c r="N63" i="16"/>
  <c r="R63" i="16"/>
  <c r="G68" i="16"/>
  <c r="N105" i="16"/>
  <c r="G110" i="16"/>
  <c r="N111" i="16"/>
  <c r="G113" i="16"/>
  <c r="N73" i="16"/>
  <c r="R73" i="16"/>
  <c r="G78" i="16"/>
  <c r="R82" i="16"/>
  <c r="N83" i="16"/>
  <c r="G85" i="16"/>
  <c r="N85" i="16"/>
  <c r="N86" i="16"/>
  <c r="G88" i="16"/>
  <c r="N100" i="16"/>
  <c r="G61" i="16"/>
  <c r="N62" i="16"/>
  <c r="G64" i="16"/>
  <c r="G107" i="16"/>
  <c r="N109" i="16"/>
  <c r="G116" i="16"/>
  <c r="N79" i="16"/>
  <c r="N82" i="16"/>
  <c r="N89" i="16"/>
  <c r="R89" i="16"/>
  <c r="N95" i="16"/>
  <c r="R61" i="16"/>
  <c r="N65" i="16"/>
  <c r="N67" i="16"/>
  <c r="N113" i="16"/>
  <c r="N75" i="16"/>
  <c r="G77" i="16"/>
  <c r="N77" i="16"/>
  <c r="N78" i="16"/>
  <c r="N88" i="16"/>
  <c r="G99" i="16"/>
  <c r="R77" i="16"/>
  <c r="R87" i="16"/>
  <c r="G90" i="16"/>
  <c r="N61" i="16"/>
  <c r="G63" i="16"/>
  <c r="N64" i="16"/>
  <c r="G105" i="16"/>
  <c r="G111" i="16"/>
  <c r="N119" i="16"/>
  <c r="N71" i="16"/>
  <c r="N74" i="16"/>
  <c r="N81" i="16"/>
  <c r="R81" i="16"/>
  <c r="G86" i="16"/>
  <c r="R90" i="16"/>
  <c r="N91" i="16"/>
  <c r="N106" i="16"/>
  <c r="N110" i="16"/>
  <c r="G119" i="16"/>
  <c r="N70" i="16"/>
  <c r="G72" i="16"/>
  <c r="G79" i="16"/>
  <c r="N80" i="16"/>
  <c r="R83" i="16"/>
  <c r="G96" i="16"/>
  <c r="G100" i="16"/>
  <c r="G93" i="16"/>
  <c r="N93" i="16"/>
  <c r="N94" i="16"/>
  <c r="N97" i="16"/>
  <c r="G95" i="16"/>
  <c r="G98" i="16"/>
  <c r="N99" i="16"/>
  <c r="G102" i="16"/>
  <c r="N102" i="16"/>
  <c r="N96" i="16"/>
  <c r="N103" i="16"/>
  <c r="R7" i="16"/>
  <c r="N17" i="16"/>
  <c r="R8" i="16"/>
  <c r="G5" i="16"/>
  <c r="N36" i="16"/>
  <c r="R25" i="16"/>
  <c r="G16" i="16"/>
  <c r="R6" i="16"/>
  <c r="R36" i="16"/>
  <c r="G33" i="16"/>
  <c r="R20" i="16"/>
  <c r="G14" i="16"/>
  <c r="R29" i="16"/>
  <c r="R21" i="16"/>
  <c r="N40" i="16"/>
  <c r="N38" i="16"/>
  <c r="G37" i="16"/>
  <c r="N39" i="16"/>
  <c r="G35" i="16"/>
  <c r="R33" i="16"/>
  <c r="G32" i="16"/>
  <c r="R27" i="16"/>
  <c r="N14" i="16"/>
  <c r="R13" i="16"/>
  <c r="G13" i="16"/>
  <c r="R5" i="16"/>
  <c r="R28" i="16"/>
  <c r="N4" i="16"/>
  <c r="N37" i="16"/>
  <c r="R17" i="16"/>
  <c r="R40" i="16"/>
  <c r="G28" i="16"/>
  <c r="N7" i="16"/>
  <c r="R43" i="16"/>
  <c r="G34" i="16"/>
  <c r="R26" i="16"/>
  <c r="G15" i="16"/>
  <c r="G9" i="16"/>
  <c r="R4" i="16"/>
  <c r="G26" i="16"/>
  <c r="G12" i="16"/>
  <c r="N33" i="16"/>
  <c r="N30" i="16"/>
  <c r="G29" i="16"/>
  <c r="N42" i="16"/>
  <c r="G40" i="16"/>
  <c r="G36" i="16"/>
  <c r="R30" i="16"/>
  <c r="G17" i="16"/>
  <c r="R10" i="16"/>
  <c r="G10" i="16"/>
  <c r="G43" i="16"/>
  <c r="R37" i="16"/>
  <c r="N34" i="16"/>
  <c r="N28" i="16"/>
  <c r="G20" i="16"/>
  <c r="N15" i="16"/>
  <c r="R14" i="16"/>
  <c r="N11" i="16"/>
  <c r="G6" i="16"/>
  <c r="N43" i="16"/>
  <c r="R41" i="16"/>
  <c r="G41" i="16"/>
  <c r="R31" i="16"/>
  <c r="N31" i="16"/>
  <c r="G30" i="16"/>
  <c r="G27" i="16"/>
  <c r="R24" i="16"/>
  <c r="N20" i="16"/>
  <c r="R18" i="16"/>
  <c r="G18" i="16"/>
  <c r="R11" i="16"/>
  <c r="G11" i="16"/>
  <c r="N8" i="16"/>
  <c r="N5" i="16"/>
  <c r="N41" i="16"/>
  <c r="R38" i="16"/>
  <c r="G38" i="16"/>
  <c r="N35" i="16"/>
  <c r="R34" i="16"/>
  <c r="N25" i="16"/>
  <c r="G24" i="16"/>
  <c r="G21" i="16"/>
  <c r="N18" i="16"/>
  <c r="N16" i="16"/>
  <c r="R15" i="16"/>
  <c r="N12" i="16"/>
  <c r="R9" i="16"/>
  <c r="N9" i="16"/>
  <c r="G7" i="16"/>
  <c r="N29" i="16"/>
  <c r="N26" i="16"/>
  <c r="N24" i="16"/>
  <c r="N21" i="16"/>
  <c r="R42" i="16"/>
  <c r="R39" i="16"/>
  <c r="G39" i="16"/>
  <c r="R35" i="16"/>
  <c r="R32" i="16"/>
  <c r="N32" i="16"/>
  <c r="G31" i="16"/>
  <c r="R19" i="16"/>
  <c r="G19" i="16"/>
  <c r="R16" i="16"/>
  <c r="N13" i="16"/>
  <c r="R12" i="16"/>
  <c r="G8" i="16"/>
  <c r="N6" i="16"/>
  <c r="G4" i="16"/>
  <c r="G42" i="16"/>
  <c r="N27" i="16"/>
  <c r="G25" i="16"/>
  <c r="N19" i="16"/>
  <c r="N10" i="16"/>
  <c r="I13" i="18"/>
  <c r="Q3" i="14"/>
  <c r="G6" i="15" s="1"/>
  <c r="R3" i="14"/>
  <c r="S4" i="14"/>
  <c r="K165" i="14"/>
  <c r="J165" i="14"/>
  <c r="L165" i="14"/>
  <c r="S54" i="16" l="1"/>
  <c r="S59" i="16"/>
  <c r="S60" i="16"/>
  <c r="S48" i="16"/>
  <c r="S50" i="16"/>
  <c r="S40" i="16"/>
  <c r="S47" i="16"/>
  <c r="S51" i="16"/>
  <c r="S103" i="16"/>
  <c r="S52" i="16"/>
  <c r="S113" i="16"/>
  <c r="S49" i="16"/>
  <c r="S84" i="16"/>
  <c r="S53" i="16"/>
  <c r="S76" i="16"/>
  <c r="S55" i="16"/>
  <c r="S57" i="16"/>
  <c r="S90" i="16"/>
  <c r="S56" i="16"/>
  <c r="S86" i="16"/>
  <c r="S107" i="16"/>
  <c r="S117" i="16"/>
  <c r="N69" i="16"/>
  <c r="N45" i="16"/>
  <c r="S112" i="16"/>
  <c r="S75" i="16"/>
  <c r="S106" i="16"/>
  <c r="R104" i="16"/>
  <c r="S58" i="16"/>
  <c r="S83" i="16"/>
  <c r="S111" i="16"/>
  <c r="R92" i="16"/>
  <c r="G3" i="16"/>
  <c r="G92" i="16"/>
  <c r="S61" i="16"/>
  <c r="R3" i="16"/>
  <c r="N3" i="16"/>
  <c r="S80" i="16"/>
  <c r="G104" i="16"/>
  <c r="N104" i="16"/>
  <c r="S85" i="16"/>
  <c r="G69" i="16"/>
  <c r="G45" i="16"/>
  <c r="S105" i="16"/>
  <c r="N92" i="16"/>
  <c r="R69" i="16"/>
  <c r="R45" i="16"/>
  <c r="S46" i="16"/>
  <c r="Q8" i="14"/>
  <c r="Q10" i="14" s="1"/>
  <c r="S5" i="14"/>
  <c r="S7" i="14"/>
  <c r="R8" i="14"/>
  <c r="R10" i="14" s="1"/>
  <c r="S6" i="14"/>
  <c r="G18" i="15"/>
  <c r="G20" i="15" s="1"/>
  <c r="S3" i="14"/>
  <c r="G7" i="15"/>
  <c r="G8" i="15" s="1"/>
  <c r="S79" i="16"/>
  <c r="S67" i="16"/>
  <c r="S70" i="16"/>
  <c r="S74" i="16"/>
  <c r="S71" i="16"/>
  <c r="S89" i="16"/>
  <c r="S94" i="16"/>
  <c r="S110" i="16"/>
  <c r="S73" i="16"/>
  <c r="S114" i="16"/>
  <c r="S91" i="16"/>
  <c r="S81" i="16"/>
  <c r="S64" i="16"/>
  <c r="S87" i="16"/>
  <c r="S68" i="16"/>
  <c r="S72" i="16"/>
  <c r="S62" i="16"/>
  <c r="S108" i="16"/>
  <c r="S78" i="16"/>
  <c r="S96" i="16"/>
  <c r="S98" i="16"/>
  <c r="S65" i="16"/>
  <c r="S95" i="16"/>
  <c r="S63" i="16"/>
  <c r="S88" i="16"/>
  <c r="S8" i="16"/>
  <c r="S100" i="16"/>
  <c r="S66" i="16"/>
  <c r="S82" i="16"/>
  <c r="S116" i="16"/>
  <c r="S115" i="16"/>
  <c r="S109" i="16"/>
  <c r="S119" i="16"/>
  <c r="S6" i="16"/>
  <c r="S77" i="16"/>
  <c r="S93" i="16"/>
  <c r="S102" i="16"/>
  <c r="S97" i="16"/>
  <c r="S33" i="16"/>
  <c r="S99" i="16"/>
  <c r="S25" i="16"/>
  <c r="S27" i="16"/>
  <c r="S38" i="16"/>
  <c r="S32" i="16"/>
  <c r="S36" i="16"/>
  <c r="S26" i="16"/>
  <c r="S29" i="16"/>
  <c r="S37" i="16"/>
  <c r="S4" i="16"/>
  <c r="S7" i="16"/>
  <c r="S30" i="16"/>
  <c r="S14" i="16"/>
  <c r="S41" i="16"/>
  <c r="S35" i="16"/>
  <c r="S19" i="16"/>
  <c r="S12" i="16"/>
  <c r="S28" i="16"/>
  <c r="S20" i="16"/>
  <c r="S17" i="16"/>
  <c r="S13" i="16"/>
  <c r="S5" i="16"/>
  <c r="S16" i="16"/>
  <c r="S24" i="16"/>
  <c r="S43" i="16"/>
  <c r="S21" i="16"/>
  <c r="S42" i="16"/>
  <c r="S11" i="16"/>
  <c r="S15" i="16"/>
  <c r="S18" i="16"/>
  <c r="S39" i="16"/>
  <c r="S9" i="16"/>
  <c r="S10" i="16"/>
  <c r="S34" i="16"/>
  <c r="S31" i="16"/>
  <c r="C26" i="15"/>
  <c r="D26" i="15"/>
  <c r="E26" i="15"/>
  <c r="G24" i="15"/>
  <c r="G16" i="15"/>
  <c r="G12" i="15"/>
  <c r="S92" i="16" l="1"/>
  <c r="S45" i="16"/>
  <c r="S69" i="16"/>
  <c r="S104" i="16"/>
  <c r="S8" i="14"/>
  <c r="S3" i="16"/>
  <c r="L5" i="12"/>
  <c r="J5" i="12"/>
  <c r="I5" i="12"/>
  <c r="E5" i="12"/>
  <c r="K5" i="12" l="1"/>
  <c r="I8" i="18"/>
  <c r="E148" i="2" l="1"/>
  <c r="E6" i="1"/>
  <c r="E5" i="1"/>
  <c r="E10" i="1"/>
  <c r="E9" i="1"/>
  <c r="E14" i="1"/>
  <c r="E13" i="1"/>
  <c r="E18" i="1"/>
  <c r="E17" i="1"/>
  <c r="E22" i="1"/>
  <c r="E21" i="1"/>
  <c r="E26" i="1"/>
  <c r="E25" i="1"/>
  <c r="E30" i="1"/>
  <c r="E29" i="1"/>
  <c r="E34" i="1"/>
  <c r="E33" i="1"/>
  <c r="E38" i="1"/>
  <c r="E37" i="1"/>
  <c r="E42" i="1"/>
  <c r="E41" i="1"/>
  <c r="E46" i="1"/>
  <c r="E45" i="1"/>
  <c r="E50" i="1"/>
  <c r="E49" i="1"/>
  <c r="E54" i="1"/>
  <c r="E53" i="1"/>
  <c r="E58" i="1"/>
  <c r="E57" i="1"/>
  <c r="E62" i="1"/>
  <c r="E61" i="1"/>
  <c r="E66" i="1"/>
  <c r="E67" i="1" s="1"/>
  <c r="E65" i="1"/>
  <c r="E70" i="1"/>
  <c r="E69" i="1"/>
  <c r="E74" i="1"/>
  <c r="E73" i="1"/>
  <c r="E78" i="1"/>
  <c r="E77" i="1"/>
  <c r="E82" i="1"/>
  <c r="E81" i="1"/>
  <c r="E86" i="1"/>
  <c r="E85" i="1"/>
  <c r="E90" i="1"/>
  <c r="E89" i="1"/>
  <c r="E94" i="1"/>
  <c r="E93" i="1"/>
  <c r="E98" i="1"/>
  <c r="E97" i="1"/>
  <c r="E102" i="1"/>
  <c r="E101" i="1"/>
  <c r="E6" i="4"/>
  <c r="E5" i="4"/>
  <c r="E10" i="4"/>
  <c r="E9" i="4"/>
  <c r="E14" i="4"/>
  <c r="E13" i="4"/>
  <c r="E18" i="4"/>
  <c r="E17" i="4"/>
  <c r="E22" i="4"/>
  <c r="E21" i="4"/>
  <c r="E26" i="4"/>
  <c r="E25" i="4"/>
  <c r="E30" i="4"/>
  <c r="E29" i="4"/>
  <c r="E34" i="4"/>
  <c r="E33" i="4"/>
  <c r="E38" i="4"/>
  <c r="E37" i="4"/>
  <c r="E42" i="4"/>
  <c r="E41" i="4"/>
  <c r="E46" i="4"/>
  <c r="E45" i="4"/>
  <c r="E50" i="4"/>
  <c r="E49" i="4"/>
  <c r="E54" i="4"/>
  <c r="E53" i="4"/>
  <c r="E58" i="4"/>
  <c r="E57" i="4"/>
  <c r="E6" i="3"/>
  <c r="E5" i="3"/>
  <c r="E10" i="3"/>
  <c r="E9" i="3"/>
  <c r="E14" i="3"/>
  <c r="E13" i="3"/>
  <c r="E18" i="3"/>
  <c r="E17" i="3"/>
  <c r="E22" i="3"/>
  <c r="E21" i="3"/>
  <c r="E26" i="3"/>
  <c r="E25" i="3"/>
  <c r="E30" i="3"/>
  <c r="E29" i="3"/>
  <c r="E34" i="3"/>
  <c r="E33" i="3"/>
  <c r="E38" i="3"/>
  <c r="E37" i="3"/>
  <c r="E42" i="3"/>
  <c r="E41" i="3"/>
  <c r="E46" i="3"/>
  <c r="E45" i="3"/>
  <c r="E50" i="3"/>
  <c r="E49" i="3"/>
  <c r="E54" i="3"/>
  <c r="E53" i="3"/>
  <c r="E58" i="3"/>
  <c r="E57" i="3"/>
  <c r="E62" i="3"/>
  <c r="E61" i="3"/>
  <c r="E66" i="3"/>
  <c r="E65" i="3"/>
  <c r="E70" i="3"/>
  <c r="E71" i="3" s="1"/>
  <c r="E69" i="3"/>
  <c r="E74" i="3"/>
  <c r="E73" i="3"/>
  <c r="E78" i="3"/>
  <c r="E77" i="3"/>
  <c r="E82" i="3"/>
  <c r="E81" i="3"/>
  <c r="E86" i="3"/>
  <c r="E85" i="3"/>
  <c r="E90" i="3"/>
  <c r="E89" i="3"/>
  <c r="E94" i="3"/>
  <c r="E93" i="3"/>
  <c r="E98" i="3"/>
  <c r="E97" i="3"/>
  <c r="E102" i="3"/>
  <c r="E101" i="3"/>
  <c r="E106" i="3"/>
  <c r="E105" i="3"/>
  <c r="E110" i="3"/>
  <c r="E109" i="3"/>
  <c r="E114" i="3"/>
  <c r="E113" i="3"/>
  <c r="E118" i="3"/>
  <c r="E117" i="3"/>
  <c r="E142" i="2"/>
  <c r="E141" i="2"/>
  <c r="E138" i="2"/>
  <c r="E137" i="2"/>
  <c r="E134" i="2"/>
  <c r="E133" i="2"/>
  <c r="E130" i="2"/>
  <c r="E129" i="2"/>
  <c r="E126" i="2"/>
  <c r="E125" i="2"/>
  <c r="E122" i="2"/>
  <c r="E121" i="2"/>
  <c r="E118" i="2"/>
  <c r="E117" i="2"/>
  <c r="E114" i="2"/>
  <c r="E113" i="2"/>
  <c r="E110" i="2"/>
  <c r="E109" i="2"/>
  <c r="E106" i="2"/>
  <c r="E105" i="2"/>
  <c r="E102" i="2"/>
  <c r="E101" i="2"/>
  <c r="E98" i="2"/>
  <c r="E97" i="2"/>
  <c r="E94" i="2"/>
  <c r="E93" i="2"/>
  <c r="E90" i="2"/>
  <c r="E89" i="2"/>
  <c r="E86" i="2"/>
  <c r="E85" i="2"/>
  <c r="E82" i="2"/>
  <c r="E81" i="2"/>
  <c r="E78" i="2"/>
  <c r="E77" i="2"/>
  <c r="E74" i="2"/>
  <c r="E73" i="2"/>
  <c r="E70" i="2"/>
  <c r="E69" i="2"/>
  <c r="E66" i="2"/>
  <c r="E65" i="2"/>
  <c r="E62" i="2"/>
  <c r="E61" i="2"/>
  <c r="E58" i="2"/>
  <c r="E57" i="2"/>
  <c r="E54" i="2"/>
  <c r="E53" i="2"/>
  <c r="E50" i="2"/>
  <c r="E49" i="2"/>
  <c r="E46" i="2"/>
  <c r="E45" i="2"/>
  <c r="E42" i="2"/>
  <c r="E41" i="2"/>
  <c r="E38" i="2"/>
  <c r="E37" i="2"/>
  <c r="E34" i="2"/>
  <c r="E33" i="2"/>
  <c r="E30" i="2"/>
  <c r="E29" i="2"/>
  <c r="E26" i="2"/>
  <c r="E25" i="2"/>
  <c r="E22" i="2"/>
  <c r="E21" i="2"/>
  <c r="E18" i="2"/>
  <c r="E17" i="2"/>
  <c r="E14" i="2"/>
  <c r="E13" i="2"/>
  <c r="E10" i="2"/>
  <c r="E9" i="2"/>
  <c r="E6" i="2"/>
  <c r="E5" i="2"/>
  <c r="E238" i="6"/>
  <c r="E237" i="6"/>
  <c r="E234" i="6"/>
  <c r="E233" i="6"/>
  <c r="E230" i="6"/>
  <c r="E229" i="6"/>
  <c r="E226" i="6"/>
  <c r="E225" i="6"/>
  <c r="E222" i="6"/>
  <c r="E221" i="6"/>
  <c r="E218" i="6"/>
  <c r="E217" i="6"/>
  <c r="E214" i="6"/>
  <c r="E213" i="6"/>
  <c r="E210" i="6"/>
  <c r="E209" i="6"/>
  <c r="E206" i="6"/>
  <c r="E205" i="6"/>
  <c r="E202" i="6"/>
  <c r="E201" i="6"/>
  <c r="E198" i="6"/>
  <c r="E197" i="6"/>
  <c r="E194" i="6"/>
  <c r="E193" i="6"/>
  <c r="E190" i="6"/>
  <c r="E189" i="6"/>
  <c r="E186" i="6"/>
  <c r="E185" i="6"/>
  <c r="E182" i="6"/>
  <c r="E181" i="6"/>
  <c r="E178" i="6"/>
  <c r="E177" i="6"/>
  <c r="E174" i="6"/>
  <c r="E173" i="6"/>
  <c r="E170" i="6"/>
  <c r="E169" i="6"/>
  <c r="E166" i="6"/>
  <c r="E165" i="6"/>
  <c r="E162" i="6"/>
  <c r="E161" i="6"/>
  <c r="E158" i="6"/>
  <c r="E157" i="6"/>
  <c r="E154" i="6"/>
  <c r="E153" i="6"/>
  <c r="E150" i="6"/>
  <c r="E149" i="6"/>
  <c r="E146" i="6"/>
  <c r="E145" i="6"/>
  <c r="E142" i="6"/>
  <c r="E141" i="6"/>
  <c r="E138" i="6"/>
  <c r="E137" i="6"/>
  <c r="E134" i="6"/>
  <c r="E133" i="6"/>
  <c r="E130" i="6"/>
  <c r="E129" i="6"/>
  <c r="E126" i="6"/>
  <c r="E125" i="6"/>
  <c r="E122" i="6"/>
  <c r="E121" i="6"/>
  <c r="E118" i="6"/>
  <c r="E117" i="6"/>
  <c r="E114" i="6"/>
  <c r="E113" i="6"/>
  <c r="E110" i="6"/>
  <c r="E109" i="6"/>
  <c r="E106" i="6"/>
  <c r="E105" i="6"/>
  <c r="E102" i="6"/>
  <c r="E101" i="6"/>
  <c r="E98" i="6"/>
  <c r="E97" i="6"/>
  <c r="E94" i="6"/>
  <c r="E93" i="6"/>
  <c r="E90" i="6"/>
  <c r="E89" i="6"/>
  <c r="E86" i="6"/>
  <c r="E85" i="6"/>
  <c r="E82" i="6"/>
  <c r="E81" i="6"/>
  <c r="E78" i="6"/>
  <c r="E77" i="6"/>
  <c r="E74" i="6"/>
  <c r="E73" i="6"/>
  <c r="E70" i="6"/>
  <c r="E69" i="6"/>
  <c r="E66" i="6"/>
  <c r="E65" i="6"/>
  <c r="E62" i="6"/>
  <c r="E61" i="6"/>
  <c r="E58" i="6"/>
  <c r="E57" i="6"/>
  <c r="E54" i="6"/>
  <c r="E53" i="6"/>
  <c r="E50" i="6"/>
  <c r="E49" i="6"/>
  <c r="E46" i="6"/>
  <c r="E45" i="6"/>
  <c r="E42" i="6"/>
  <c r="E41" i="6"/>
  <c r="E38" i="6"/>
  <c r="E37" i="6"/>
  <c r="E34" i="6"/>
  <c r="E33" i="6"/>
  <c r="E30" i="6"/>
  <c r="E29" i="6"/>
  <c r="E26" i="6"/>
  <c r="E25" i="6"/>
  <c r="E22" i="6"/>
  <c r="E21" i="6"/>
  <c r="E18" i="6"/>
  <c r="E17" i="6"/>
  <c r="E14" i="6"/>
  <c r="E13" i="6"/>
  <c r="E10" i="6"/>
  <c r="E9" i="6"/>
  <c r="E6" i="6"/>
  <c r="E5" i="6"/>
  <c r="F21" i="6"/>
  <c r="G21" i="6"/>
  <c r="H21" i="6"/>
  <c r="J21" i="6"/>
  <c r="K21" i="6"/>
  <c r="L21" i="6"/>
  <c r="M21" i="6"/>
  <c r="N21" i="6"/>
  <c r="O21" i="6"/>
  <c r="Q21" i="6"/>
  <c r="R21" i="6"/>
  <c r="S21" i="6"/>
  <c r="F22" i="6"/>
  <c r="G22" i="6"/>
  <c r="H22" i="6"/>
  <c r="J22" i="6"/>
  <c r="K22" i="6"/>
  <c r="L22" i="6"/>
  <c r="M22" i="6"/>
  <c r="N22" i="6"/>
  <c r="O22" i="6"/>
  <c r="Q22" i="6"/>
  <c r="R22" i="6"/>
  <c r="S22" i="6"/>
  <c r="F24" i="6"/>
  <c r="G24" i="6"/>
  <c r="H24" i="6"/>
  <c r="J24" i="6"/>
  <c r="K24" i="6"/>
  <c r="L24" i="6"/>
  <c r="M24" i="6"/>
  <c r="N24" i="6"/>
  <c r="O24" i="6"/>
  <c r="Q24" i="6"/>
  <c r="R24" i="6"/>
  <c r="S24" i="6"/>
  <c r="F25" i="6"/>
  <c r="G25" i="6"/>
  <c r="H25" i="6"/>
  <c r="J25" i="6"/>
  <c r="K25" i="6"/>
  <c r="L25" i="6"/>
  <c r="L27" i="6" s="1"/>
  <c r="M25" i="6"/>
  <c r="N25" i="6"/>
  <c r="O25" i="6"/>
  <c r="Q25" i="6"/>
  <c r="R25" i="6"/>
  <c r="S25" i="6"/>
  <c r="F26" i="6"/>
  <c r="G26" i="6"/>
  <c r="H26" i="6"/>
  <c r="J26" i="6"/>
  <c r="K26" i="6"/>
  <c r="L26" i="6"/>
  <c r="M26" i="6"/>
  <c r="N26" i="6"/>
  <c r="O26" i="6"/>
  <c r="Q26" i="6"/>
  <c r="Q27" i="6" s="1"/>
  <c r="R26" i="6"/>
  <c r="S26" i="6"/>
  <c r="F28" i="6"/>
  <c r="G28" i="6"/>
  <c r="H28" i="6"/>
  <c r="J28" i="6"/>
  <c r="K28" i="6"/>
  <c r="L28" i="6"/>
  <c r="M28" i="6"/>
  <c r="N28" i="6"/>
  <c r="O28" i="6"/>
  <c r="Q28" i="6"/>
  <c r="R28" i="6"/>
  <c r="S28" i="6"/>
  <c r="F29" i="6"/>
  <c r="G29" i="6"/>
  <c r="G31" i="6" s="1"/>
  <c r="H29" i="6"/>
  <c r="J29" i="6"/>
  <c r="K29" i="6"/>
  <c r="L29" i="6"/>
  <c r="M29" i="6"/>
  <c r="N29" i="6"/>
  <c r="O29" i="6"/>
  <c r="Q29" i="6"/>
  <c r="Q31" i="6" s="1"/>
  <c r="R29" i="6"/>
  <c r="S29" i="6"/>
  <c r="F30" i="6"/>
  <c r="G30" i="6"/>
  <c r="H30" i="6"/>
  <c r="J30" i="6"/>
  <c r="K30" i="6"/>
  <c r="L30" i="6"/>
  <c r="L31" i="6" s="1"/>
  <c r="M30" i="6"/>
  <c r="N30" i="6"/>
  <c r="O30" i="6"/>
  <c r="Q30" i="6"/>
  <c r="R30" i="6"/>
  <c r="S30" i="6"/>
  <c r="F32" i="6"/>
  <c r="G32" i="6"/>
  <c r="H32" i="6"/>
  <c r="J32" i="6"/>
  <c r="K32" i="6"/>
  <c r="L32" i="6"/>
  <c r="M32" i="6"/>
  <c r="N32" i="6"/>
  <c r="O32" i="6"/>
  <c r="Q32" i="6"/>
  <c r="R32" i="6"/>
  <c r="S32" i="6"/>
  <c r="F33" i="6"/>
  <c r="G33" i="6"/>
  <c r="H33" i="6"/>
  <c r="J33" i="6"/>
  <c r="K33" i="6"/>
  <c r="L33" i="6"/>
  <c r="L35" i="6" s="1"/>
  <c r="M33" i="6"/>
  <c r="N33" i="6"/>
  <c r="O33" i="6"/>
  <c r="Q33" i="6"/>
  <c r="R33" i="6"/>
  <c r="S33" i="6"/>
  <c r="F34" i="6"/>
  <c r="G34" i="6"/>
  <c r="H34" i="6"/>
  <c r="J34" i="6"/>
  <c r="K34" i="6"/>
  <c r="L34" i="6"/>
  <c r="M34" i="6"/>
  <c r="N34" i="6"/>
  <c r="O34" i="6"/>
  <c r="Q34" i="6"/>
  <c r="R34" i="6"/>
  <c r="S34" i="6"/>
  <c r="F36" i="6"/>
  <c r="G36" i="6"/>
  <c r="H36" i="6"/>
  <c r="J36" i="6"/>
  <c r="K36" i="6"/>
  <c r="L36" i="6"/>
  <c r="M36" i="6"/>
  <c r="N36" i="6"/>
  <c r="O36" i="6"/>
  <c r="Q36" i="6"/>
  <c r="R36" i="6"/>
  <c r="S36" i="6"/>
  <c r="F37" i="6"/>
  <c r="G37" i="6"/>
  <c r="G39" i="6" s="1"/>
  <c r="H37" i="6"/>
  <c r="J37" i="6"/>
  <c r="K37" i="6"/>
  <c r="L37" i="6"/>
  <c r="M37" i="6"/>
  <c r="N37" i="6"/>
  <c r="O37" i="6"/>
  <c r="Q37" i="6"/>
  <c r="R37" i="6"/>
  <c r="S37" i="6"/>
  <c r="F38" i="6"/>
  <c r="G38" i="6"/>
  <c r="H38" i="6"/>
  <c r="J38" i="6"/>
  <c r="K38" i="6"/>
  <c r="L38" i="6"/>
  <c r="M38" i="6"/>
  <c r="N38" i="6"/>
  <c r="O38" i="6"/>
  <c r="Q38" i="6"/>
  <c r="R38" i="6"/>
  <c r="S38" i="6"/>
  <c r="F40" i="6"/>
  <c r="G40" i="6"/>
  <c r="H40" i="6"/>
  <c r="J40" i="6"/>
  <c r="K40" i="6"/>
  <c r="L40" i="6"/>
  <c r="M40" i="6"/>
  <c r="N40" i="6"/>
  <c r="O40" i="6"/>
  <c r="Q40" i="6"/>
  <c r="R40" i="6"/>
  <c r="S40" i="6"/>
  <c r="F41" i="6"/>
  <c r="G41" i="6"/>
  <c r="H41" i="6"/>
  <c r="J41" i="6"/>
  <c r="K41" i="6"/>
  <c r="L41" i="6"/>
  <c r="L43" i="6" s="1"/>
  <c r="M41" i="6"/>
  <c r="N41" i="6"/>
  <c r="O41" i="6"/>
  <c r="Q41" i="6"/>
  <c r="R41" i="6"/>
  <c r="S41" i="6"/>
  <c r="F42" i="6"/>
  <c r="G42" i="6"/>
  <c r="H42" i="6"/>
  <c r="J42" i="6"/>
  <c r="K42" i="6"/>
  <c r="L42" i="6"/>
  <c r="M42" i="6"/>
  <c r="N42" i="6"/>
  <c r="O42" i="6"/>
  <c r="Q42" i="6"/>
  <c r="R42" i="6"/>
  <c r="S42" i="6"/>
  <c r="F44" i="6"/>
  <c r="G44" i="6"/>
  <c r="H44" i="6"/>
  <c r="J44" i="6"/>
  <c r="K44" i="6"/>
  <c r="L44" i="6"/>
  <c r="M44" i="6"/>
  <c r="N44" i="6"/>
  <c r="O44" i="6"/>
  <c r="Q44" i="6"/>
  <c r="R44" i="6"/>
  <c r="S44" i="6"/>
  <c r="F45" i="6"/>
  <c r="G45" i="6"/>
  <c r="G47" i="6" s="1"/>
  <c r="H45" i="6"/>
  <c r="J45" i="6"/>
  <c r="K45" i="6"/>
  <c r="L45" i="6"/>
  <c r="M45" i="6"/>
  <c r="N45" i="6"/>
  <c r="O45" i="6"/>
  <c r="Q45" i="6"/>
  <c r="R45" i="6"/>
  <c r="S45" i="6"/>
  <c r="F46" i="6"/>
  <c r="G46" i="6"/>
  <c r="H46" i="6"/>
  <c r="J46" i="6"/>
  <c r="K46" i="6"/>
  <c r="L46" i="6"/>
  <c r="M46" i="6"/>
  <c r="N46" i="6"/>
  <c r="O46" i="6"/>
  <c r="Q46" i="6"/>
  <c r="R46" i="6"/>
  <c r="S46" i="6"/>
  <c r="F48" i="6"/>
  <c r="G48" i="6"/>
  <c r="H48" i="6"/>
  <c r="J48" i="6"/>
  <c r="K48" i="6"/>
  <c r="L48" i="6"/>
  <c r="M48" i="6"/>
  <c r="N48" i="6"/>
  <c r="O48" i="6"/>
  <c r="Q48" i="6"/>
  <c r="R48" i="6"/>
  <c r="S48" i="6"/>
  <c r="F49" i="6"/>
  <c r="G49" i="6"/>
  <c r="H49" i="6"/>
  <c r="J49" i="6"/>
  <c r="K49" i="6"/>
  <c r="L49" i="6"/>
  <c r="L51" i="6" s="1"/>
  <c r="M49" i="6"/>
  <c r="N49" i="6"/>
  <c r="O49" i="6"/>
  <c r="Q49" i="6"/>
  <c r="R49" i="6"/>
  <c r="S49" i="6"/>
  <c r="F50" i="6"/>
  <c r="G50" i="6"/>
  <c r="H50" i="6"/>
  <c r="J50" i="6"/>
  <c r="K50" i="6"/>
  <c r="L50" i="6"/>
  <c r="M50" i="6"/>
  <c r="N50" i="6"/>
  <c r="O50" i="6"/>
  <c r="Q50" i="6"/>
  <c r="Q51" i="6" s="1"/>
  <c r="R50" i="6"/>
  <c r="S50" i="6"/>
  <c r="F52" i="6"/>
  <c r="G52" i="6"/>
  <c r="H52" i="6"/>
  <c r="J52" i="6"/>
  <c r="K52" i="6"/>
  <c r="L52" i="6"/>
  <c r="M52" i="6"/>
  <c r="N52" i="6"/>
  <c r="O52" i="6"/>
  <c r="Q52" i="6"/>
  <c r="R52" i="6"/>
  <c r="S52" i="6"/>
  <c r="F53" i="6"/>
  <c r="G53" i="6"/>
  <c r="G55" i="6" s="1"/>
  <c r="H53" i="6"/>
  <c r="J53" i="6"/>
  <c r="K53" i="6"/>
  <c r="L53" i="6"/>
  <c r="M53" i="6"/>
  <c r="N53" i="6"/>
  <c r="O53" i="6"/>
  <c r="Q53" i="6"/>
  <c r="R53" i="6"/>
  <c r="S53" i="6"/>
  <c r="F54" i="6"/>
  <c r="G54" i="6"/>
  <c r="H54" i="6"/>
  <c r="J54" i="6"/>
  <c r="K54" i="6"/>
  <c r="L54" i="6"/>
  <c r="L55" i="6" s="1"/>
  <c r="M54" i="6"/>
  <c r="N54" i="6"/>
  <c r="O54" i="6"/>
  <c r="Q54" i="6"/>
  <c r="R54" i="6"/>
  <c r="S54" i="6"/>
  <c r="F56" i="6"/>
  <c r="G56" i="6"/>
  <c r="H56" i="6"/>
  <c r="J56" i="6"/>
  <c r="K56" i="6"/>
  <c r="L56" i="6"/>
  <c r="M56" i="6"/>
  <c r="N56" i="6"/>
  <c r="O56" i="6"/>
  <c r="Q56" i="6"/>
  <c r="R56" i="6"/>
  <c r="S56" i="6"/>
  <c r="F57" i="6"/>
  <c r="G57" i="6"/>
  <c r="H57" i="6"/>
  <c r="J57" i="6"/>
  <c r="K57" i="6"/>
  <c r="L57" i="6"/>
  <c r="L59" i="6" s="1"/>
  <c r="M57" i="6"/>
  <c r="N57" i="6"/>
  <c r="O57" i="6"/>
  <c r="Q57" i="6"/>
  <c r="R57" i="6"/>
  <c r="S57" i="6"/>
  <c r="F58" i="6"/>
  <c r="G58" i="6"/>
  <c r="G59" i="6" s="1"/>
  <c r="H58" i="6"/>
  <c r="J58" i="6"/>
  <c r="K58" i="6"/>
  <c r="L58" i="6"/>
  <c r="M58" i="6"/>
  <c r="N58" i="6"/>
  <c r="O58" i="6"/>
  <c r="Q58" i="6"/>
  <c r="Q59" i="6" s="1"/>
  <c r="R58" i="6"/>
  <c r="S58" i="6"/>
  <c r="F60" i="6"/>
  <c r="G60" i="6"/>
  <c r="H60" i="6"/>
  <c r="J60" i="6"/>
  <c r="K60" i="6"/>
  <c r="L60" i="6"/>
  <c r="M60" i="6"/>
  <c r="N60" i="6"/>
  <c r="O60" i="6"/>
  <c r="Q60" i="6"/>
  <c r="R60" i="6"/>
  <c r="S60" i="6"/>
  <c r="F61" i="6"/>
  <c r="G61" i="6"/>
  <c r="G63" i="6" s="1"/>
  <c r="H61" i="6"/>
  <c r="J61" i="6"/>
  <c r="K61" i="6"/>
  <c r="L61" i="6"/>
  <c r="M61" i="6"/>
  <c r="N61" i="6"/>
  <c r="O61" i="6"/>
  <c r="Q61" i="6"/>
  <c r="Q63" i="6" s="1"/>
  <c r="R61" i="6"/>
  <c r="S61" i="6"/>
  <c r="F62" i="6"/>
  <c r="G62" i="6"/>
  <c r="H62" i="6"/>
  <c r="J62" i="6"/>
  <c r="K62" i="6"/>
  <c r="L62" i="6"/>
  <c r="L63" i="6" s="1"/>
  <c r="M62" i="6"/>
  <c r="N62" i="6"/>
  <c r="O62" i="6"/>
  <c r="Q62" i="6"/>
  <c r="R62" i="6"/>
  <c r="S62" i="6"/>
  <c r="F64" i="6"/>
  <c r="G64" i="6"/>
  <c r="H64" i="6"/>
  <c r="J64" i="6"/>
  <c r="K64" i="6"/>
  <c r="L64" i="6"/>
  <c r="M64" i="6"/>
  <c r="N64" i="6"/>
  <c r="O64" i="6"/>
  <c r="Q64" i="6"/>
  <c r="R64" i="6"/>
  <c r="S64" i="6"/>
  <c r="F65" i="6"/>
  <c r="G65" i="6"/>
  <c r="H65" i="6"/>
  <c r="J65" i="6"/>
  <c r="K65" i="6"/>
  <c r="L65" i="6"/>
  <c r="M65" i="6"/>
  <c r="N65" i="6"/>
  <c r="O65" i="6"/>
  <c r="Q65" i="6"/>
  <c r="R65" i="6"/>
  <c r="S65" i="6"/>
  <c r="F66" i="6"/>
  <c r="G66" i="6"/>
  <c r="H66" i="6"/>
  <c r="J66" i="6"/>
  <c r="K66" i="6"/>
  <c r="L66" i="6"/>
  <c r="M66" i="6"/>
  <c r="N66" i="6"/>
  <c r="O66" i="6"/>
  <c r="Q66" i="6"/>
  <c r="R66" i="6"/>
  <c r="S66" i="6"/>
  <c r="F68" i="6"/>
  <c r="G68" i="6"/>
  <c r="H68" i="6"/>
  <c r="J68" i="6"/>
  <c r="K68" i="6"/>
  <c r="L68" i="6"/>
  <c r="M68" i="6"/>
  <c r="N68" i="6"/>
  <c r="O68" i="6"/>
  <c r="Q68" i="6"/>
  <c r="R68" i="6"/>
  <c r="S68" i="6"/>
  <c r="F69" i="6"/>
  <c r="G69" i="6"/>
  <c r="H69" i="6"/>
  <c r="J69" i="6"/>
  <c r="K69" i="6"/>
  <c r="L69" i="6"/>
  <c r="M69" i="6"/>
  <c r="N69" i="6"/>
  <c r="O69" i="6"/>
  <c r="Q69" i="6"/>
  <c r="Q71" i="6" s="1"/>
  <c r="R69" i="6"/>
  <c r="S69" i="6"/>
  <c r="F70" i="6"/>
  <c r="G70" i="6"/>
  <c r="H70" i="6"/>
  <c r="J70" i="6"/>
  <c r="K70" i="6"/>
  <c r="L70" i="6"/>
  <c r="M70" i="6"/>
  <c r="N70" i="6"/>
  <c r="O70" i="6"/>
  <c r="Q70" i="6"/>
  <c r="R70" i="6"/>
  <c r="S70" i="6"/>
  <c r="F72" i="6"/>
  <c r="G72" i="6"/>
  <c r="H72" i="6"/>
  <c r="J72" i="6"/>
  <c r="K72" i="6"/>
  <c r="L72" i="6"/>
  <c r="M72" i="6"/>
  <c r="N72" i="6"/>
  <c r="O72" i="6"/>
  <c r="Q72" i="6"/>
  <c r="R72" i="6"/>
  <c r="S72" i="6"/>
  <c r="F73" i="6"/>
  <c r="G73" i="6"/>
  <c r="H73" i="6"/>
  <c r="J73" i="6"/>
  <c r="K73" i="6"/>
  <c r="L73" i="6"/>
  <c r="L75" i="6" s="1"/>
  <c r="M73" i="6"/>
  <c r="N73" i="6"/>
  <c r="O73" i="6"/>
  <c r="Q73" i="6"/>
  <c r="R73" i="6"/>
  <c r="S73" i="6"/>
  <c r="F74" i="6"/>
  <c r="G74" i="6"/>
  <c r="G75" i="6" s="1"/>
  <c r="H74" i="6"/>
  <c r="J74" i="6"/>
  <c r="K74" i="6"/>
  <c r="L74" i="6"/>
  <c r="M74" i="6"/>
  <c r="N74" i="6"/>
  <c r="O74" i="6"/>
  <c r="Q74" i="6"/>
  <c r="Q75" i="6" s="1"/>
  <c r="R74" i="6"/>
  <c r="S74" i="6"/>
  <c r="F76" i="6"/>
  <c r="G76" i="6"/>
  <c r="H76" i="6"/>
  <c r="J76" i="6"/>
  <c r="K76" i="6"/>
  <c r="L76" i="6"/>
  <c r="M76" i="6"/>
  <c r="N76" i="6"/>
  <c r="O76" i="6"/>
  <c r="Q76" i="6"/>
  <c r="R76" i="6"/>
  <c r="S76" i="6"/>
  <c r="F77" i="6"/>
  <c r="G77" i="6"/>
  <c r="H77" i="6"/>
  <c r="J77" i="6"/>
  <c r="K77" i="6"/>
  <c r="L77" i="6"/>
  <c r="M77" i="6"/>
  <c r="N77" i="6"/>
  <c r="O77" i="6"/>
  <c r="Q77" i="6"/>
  <c r="Q79" i="6" s="1"/>
  <c r="R77" i="6"/>
  <c r="S77" i="6"/>
  <c r="F78" i="6"/>
  <c r="G78" i="6"/>
  <c r="H78" i="6"/>
  <c r="J78" i="6"/>
  <c r="K78" i="6"/>
  <c r="L78" i="6"/>
  <c r="L79" i="6" s="1"/>
  <c r="M78" i="6"/>
  <c r="N78" i="6"/>
  <c r="O78" i="6"/>
  <c r="Q78" i="6"/>
  <c r="R78" i="6"/>
  <c r="S78" i="6"/>
  <c r="F80" i="6"/>
  <c r="G80" i="6"/>
  <c r="H80" i="6"/>
  <c r="J80" i="6"/>
  <c r="K80" i="6"/>
  <c r="L80" i="6"/>
  <c r="M80" i="6"/>
  <c r="N80" i="6"/>
  <c r="O80" i="6"/>
  <c r="Q80" i="6"/>
  <c r="R80" i="6"/>
  <c r="S80" i="6"/>
  <c r="F81" i="6"/>
  <c r="G81" i="6"/>
  <c r="H81" i="6"/>
  <c r="J81" i="6"/>
  <c r="K81" i="6"/>
  <c r="L81" i="6"/>
  <c r="M81" i="6"/>
  <c r="N81" i="6"/>
  <c r="O81" i="6"/>
  <c r="Q81" i="6"/>
  <c r="R81" i="6"/>
  <c r="S81" i="6"/>
  <c r="F82" i="6"/>
  <c r="G82" i="6"/>
  <c r="G83" i="6" s="1"/>
  <c r="H82" i="6"/>
  <c r="J82" i="6"/>
  <c r="K82" i="6"/>
  <c r="L82" i="6"/>
  <c r="M82" i="6"/>
  <c r="N82" i="6"/>
  <c r="O82" i="6"/>
  <c r="Q82" i="6"/>
  <c r="Q83" i="6" s="1"/>
  <c r="R82" i="6"/>
  <c r="S82" i="6"/>
  <c r="F84" i="6"/>
  <c r="G84" i="6"/>
  <c r="H84" i="6"/>
  <c r="J84" i="6"/>
  <c r="K84" i="6"/>
  <c r="L84" i="6"/>
  <c r="M84" i="6"/>
  <c r="N84" i="6"/>
  <c r="O84" i="6"/>
  <c r="Q84" i="6"/>
  <c r="R84" i="6"/>
  <c r="S84" i="6"/>
  <c r="F85" i="6"/>
  <c r="G85" i="6"/>
  <c r="G87" i="6" s="1"/>
  <c r="H85" i="6"/>
  <c r="J85" i="6"/>
  <c r="K85" i="6"/>
  <c r="L85" i="6"/>
  <c r="M85" i="6"/>
  <c r="N85" i="6"/>
  <c r="O85" i="6"/>
  <c r="Q85" i="6"/>
  <c r="R85" i="6"/>
  <c r="S85" i="6"/>
  <c r="F86" i="6"/>
  <c r="G86" i="6"/>
  <c r="H86" i="6"/>
  <c r="J86" i="6"/>
  <c r="K86" i="6"/>
  <c r="L86" i="6"/>
  <c r="L87" i="6" s="1"/>
  <c r="M86" i="6"/>
  <c r="N86" i="6"/>
  <c r="O86" i="6"/>
  <c r="Q86" i="6"/>
  <c r="R86" i="6"/>
  <c r="S86" i="6"/>
  <c r="F88" i="6"/>
  <c r="G88" i="6"/>
  <c r="H88" i="6"/>
  <c r="J88" i="6"/>
  <c r="K88" i="6"/>
  <c r="L88" i="6"/>
  <c r="M88" i="6"/>
  <c r="N88" i="6"/>
  <c r="O88" i="6"/>
  <c r="Q88" i="6"/>
  <c r="R88" i="6"/>
  <c r="S88" i="6"/>
  <c r="F89" i="6"/>
  <c r="G89" i="6"/>
  <c r="H89" i="6"/>
  <c r="J89" i="6"/>
  <c r="K89" i="6"/>
  <c r="L89" i="6"/>
  <c r="M89" i="6"/>
  <c r="N89" i="6"/>
  <c r="O89" i="6"/>
  <c r="Q89" i="6"/>
  <c r="R89" i="6"/>
  <c r="S89" i="6"/>
  <c r="F90" i="6"/>
  <c r="G90" i="6"/>
  <c r="H90" i="6"/>
  <c r="J90" i="6"/>
  <c r="K90" i="6"/>
  <c r="L90" i="6"/>
  <c r="M90" i="6"/>
  <c r="N90" i="6"/>
  <c r="O90" i="6"/>
  <c r="Q90" i="6"/>
  <c r="Q91" i="6" s="1"/>
  <c r="R90" i="6"/>
  <c r="S90" i="6"/>
  <c r="F92" i="6"/>
  <c r="G92" i="6"/>
  <c r="H92" i="6"/>
  <c r="J92" i="6"/>
  <c r="K92" i="6"/>
  <c r="L92" i="6"/>
  <c r="M92" i="6"/>
  <c r="N92" i="6"/>
  <c r="O92" i="6"/>
  <c r="Q92" i="6"/>
  <c r="R92" i="6"/>
  <c r="S92" i="6"/>
  <c r="F93" i="6"/>
  <c r="G93" i="6"/>
  <c r="H93" i="6"/>
  <c r="J93" i="6"/>
  <c r="K93" i="6"/>
  <c r="L93" i="6"/>
  <c r="M93" i="6"/>
  <c r="N93" i="6"/>
  <c r="O93" i="6"/>
  <c r="Q93" i="6"/>
  <c r="R93" i="6"/>
  <c r="S93" i="6"/>
  <c r="F94" i="6"/>
  <c r="G94" i="6"/>
  <c r="H94" i="6"/>
  <c r="J94" i="6"/>
  <c r="K94" i="6"/>
  <c r="L94" i="6"/>
  <c r="M94" i="6"/>
  <c r="N94" i="6"/>
  <c r="O94" i="6"/>
  <c r="Q94" i="6"/>
  <c r="R94" i="6"/>
  <c r="S94" i="6"/>
  <c r="F96" i="6"/>
  <c r="G96" i="6"/>
  <c r="H96" i="6"/>
  <c r="J96" i="6"/>
  <c r="K96" i="6"/>
  <c r="L96" i="6"/>
  <c r="M96" i="6"/>
  <c r="N96" i="6"/>
  <c r="O96" i="6"/>
  <c r="Q96" i="6"/>
  <c r="R96" i="6"/>
  <c r="S96" i="6"/>
  <c r="F97" i="6"/>
  <c r="G97" i="6"/>
  <c r="H97" i="6"/>
  <c r="J97" i="6"/>
  <c r="K97" i="6"/>
  <c r="L97" i="6"/>
  <c r="L99" i="6" s="1"/>
  <c r="M97" i="6"/>
  <c r="N97" i="6"/>
  <c r="O97" i="6"/>
  <c r="Q97" i="6"/>
  <c r="R97" i="6"/>
  <c r="S97" i="6"/>
  <c r="F98" i="6"/>
  <c r="G98" i="6"/>
  <c r="G99" i="6" s="1"/>
  <c r="H98" i="6"/>
  <c r="J98" i="6"/>
  <c r="K98" i="6"/>
  <c r="L98" i="6"/>
  <c r="M98" i="6"/>
  <c r="N98" i="6"/>
  <c r="O98" i="6"/>
  <c r="Q98" i="6"/>
  <c r="Q99" i="6" s="1"/>
  <c r="R98" i="6"/>
  <c r="S98" i="6"/>
  <c r="F100" i="6"/>
  <c r="G100" i="6"/>
  <c r="H100" i="6"/>
  <c r="J100" i="6"/>
  <c r="K100" i="6"/>
  <c r="L100" i="6"/>
  <c r="M100" i="6"/>
  <c r="N100" i="6"/>
  <c r="O100" i="6"/>
  <c r="Q100" i="6"/>
  <c r="R100" i="6"/>
  <c r="S100" i="6"/>
  <c r="F101" i="6"/>
  <c r="G101" i="6"/>
  <c r="G103" i="6" s="1"/>
  <c r="H101" i="6"/>
  <c r="J101" i="6"/>
  <c r="K101" i="6"/>
  <c r="L101" i="6"/>
  <c r="M101" i="6"/>
  <c r="N101" i="6"/>
  <c r="O101" i="6"/>
  <c r="Q101" i="6"/>
  <c r="Q103" i="6" s="1"/>
  <c r="R101" i="6"/>
  <c r="S101" i="6"/>
  <c r="F102" i="6"/>
  <c r="G102" i="6"/>
  <c r="H102" i="6"/>
  <c r="J102" i="6"/>
  <c r="K102" i="6"/>
  <c r="L102" i="6"/>
  <c r="L103" i="6" s="1"/>
  <c r="M102" i="6"/>
  <c r="N102" i="6"/>
  <c r="O102" i="6"/>
  <c r="Q102" i="6"/>
  <c r="R102" i="6"/>
  <c r="S102" i="6"/>
  <c r="F104" i="6"/>
  <c r="G104" i="6"/>
  <c r="H104" i="6"/>
  <c r="J104" i="6"/>
  <c r="K104" i="6"/>
  <c r="L104" i="6"/>
  <c r="M104" i="6"/>
  <c r="N104" i="6"/>
  <c r="O104" i="6"/>
  <c r="Q104" i="6"/>
  <c r="R104" i="6"/>
  <c r="S104" i="6"/>
  <c r="F105" i="6"/>
  <c r="G105" i="6"/>
  <c r="H105" i="6"/>
  <c r="J105" i="6"/>
  <c r="K105" i="6"/>
  <c r="L105" i="6"/>
  <c r="M105" i="6"/>
  <c r="N105" i="6"/>
  <c r="O105" i="6"/>
  <c r="Q105" i="6"/>
  <c r="R105" i="6"/>
  <c r="S105" i="6"/>
  <c r="F106" i="6"/>
  <c r="G106" i="6"/>
  <c r="H106" i="6"/>
  <c r="J106" i="6"/>
  <c r="K106" i="6"/>
  <c r="L106" i="6"/>
  <c r="M106" i="6"/>
  <c r="N106" i="6"/>
  <c r="O106" i="6"/>
  <c r="Q106" i="6"/>
  <c r="R106" i="6"/>
  <c r="S106" i="6"/>
  <c r="F108" i="6"/>
  <c r="G108" i="6"/>
  <c r="H108" i="6"/>
  <c r="J108" i="6"/>
  <c r="K108" i="6"/>
  <c r="L108" i="6"/>
  <c r="M108" i="6"/>
  <c r="N108" i="6"/>
  <c r="O108" i="6"/>
  <c r="Q108" i="6"/>
  <c r="R108" i="6"/>
  <c r="S108" i="6"/>
  <c r="F109" i="6"/>
  <c r="G109" i="6"/>
  <c r="G111" i="6" s="1"/>
  <c r="H109" i="6"/>
  <c r="J109" i="6"/>
  <c r="K109" i="6"/>
  <c r="L109" i="6"/>
  <c r="M109" i="6"/>
  <c r="N109" i="6"/>
  <c r="O109" i="6"/>
  <c r="Q109" i="6"/>
  <c r="R109" i="6"/>
  <c r="S109" i="6"/>
  <c r="F110" i="6"/>
  <c r="G110" i="6"/>
  <c r="H110" i="6"/>
  <c r="J110" i="6"/>
  <c r="K110" i="6"/>
  <c r="L110" i="6"/>
  <c r="L111" i="6" s="1"/>
  <c r="M110" i="6"/>
  <c r="N110" i="6"/>
  <c r="O110" i="6"/>
  <c r="Q110" i="6"/>
  <c r="R110" i="6"/>
  <c r="S110" i="6"/>
  <c r="F112" i="6"/>
  <c r="G112" i="6"/>
  <c r="H112" i="6"/>
  <c r="J112" i="6"/>
  <c r="K112" i="6"/>
  <c r="L112" i="6"/>
  <c r="M112" i="6"/>
  <c r="N112" i="6"/>
  <c r="O112" i="6"/>
  <c r="Q112" i="6"/>
  <c r="R112" i="6"/>
  <c r="S112" i="6"/>
  <c r="F113" i="6"/>
  <c r="G113" i="6"/>
  <c r="H113" i="6"/>
  <c r="J113" i="6"/>
  <c r="K113" i="6"/>
  <c r="L113" i="6"/>
  <c r="L115" i="6" s="1"/>
  <c r="M113" i="6"/>
  <c r="N113" i="6"/>
  <c r="O113" i="6"/>
  <c r="Q113" i="6"/>
  <c r="R113" i="6"/>
  <c r="S113" i="6"/>
  <c r="F114" i="6"/>
  <c r="G114" i="6"/>
  <c r="H114" i="6"/>
  <c r="J114" i="6"/>
  <c r="K114" i="6"/>
  <c r="L114" i="6"/>
  <c r="M114" i="6"/>
  <c r="N114" i="6"/>
  <c r="O114" i="6"/>
  <c r="Q114" i="6"/>
  <c r="R114" i="6"/>
  <c r="S114" i="6"/>
  <c r="F116" i="6"/>
  <c r="G116" i="6"/>
  <c r="H116" i="6"/>
  <c r="J116" i="6"/>
  <c r="K116" i="6"/>
  <c r="L116" i="6"/>
  <c r="M116" i="6"/>
  <c r="N116" i="6"/>
  <c r="O116" i="6"/>
  <c r="Q116" i="6"/>
  <c r="R116" i="6"/>
  <c r="S116" i="6"/>
  <c r="F117" i="6"/>
  <c r="G117" i="6"/>
  <c r="G119" i="6" s="1"/>
  <c r="H117" i="6"/>
  <c r="J117" i="6"/>
  <c r="K117" i="6"/>
  <c r="L117" i="6"/>
  <c r="M117" i="6"/>
  <c r="N117" i="6"/>
  <c r="O117" i="6"/>
  <c r="Q117" i="6"/>
  <c r="R117" i="6"/>
  <c r="S117" i="6"/>
  <c r="F118" i="6"/>
  <c r="G118" i="6"/>
  <c r="H118" i="6"/>
  <c r="J118" i="6"/>
  <c r="K118" i="6"/>
  <c r="L118" i="6"/>
  <c r="M118" i="6"/>
  <c r="N118" i="6"/>
  <c r="O118" i="6"/>
  <c r="Q118" i="6"/>
  <c r="R118" i="6"/>
  <c r="S118" i="6"/>
  <c r="F120" i="6"/>
  <c r="G120" i="6"/>
  <c r="H120" i="6"/>
  <c r="J120" i="6"/>
  <c r="K120" i="6"/>
  <c r="L120" i="6"/>
  <c r="M120" i="6"/>
  <c r="N120" i="6"/>
  <c r="O120" i="6"/>
  <c r="Q120" i="6"/>
  <c r="R120" i="6"/>
  <c r="S120" i="6"/>
  <c r="F121" i="6"/>
  <c r="G121" i="6"/>
  <c r="H121" i="6"/>
  <c r="J121" i="6"/>
  <c r="K121" i="6"/>
  <c r="L121" i="6"/>
  <c r="L123" i="6" s="1"/>
  <c r="M121" i="6"/>
  <c r="N121" i="6"/>
  <c r="O121" i="6"/>
  <c r="Q121" i="6"/>
  <c r="R121" i="6"/>
  <c r="S121" i="6"/>
  <c r="F122" i="6"/>
  <c r="G122" i="6"/>
  <c r="H122" i="6"/>
  <c r="J122" i="6"/>
  <c r="K122" i="6"/>
  <c r="L122" i="6"/>
  <c r="M122" i="6"/>
  <c r="N122" i="6"/>
  <c r="O122" i="6"/>
  <c r="Q122" i="6"/>
  <c r="R122" i="6"/>
  <c r="S122" i="6"/>
  <c r="F124" i="6"/>
  <c r="G124" i="6"/>
  <c r="H124" i="6"/>
  <c r="J124" i="6"/>
  <c r="K124" i="6"/>
  <c r="L124" i="6"/>
  <c r="M124" i="6"/>
  <c r="N124" i="6"/>
  <c r="O124" i="6"/>
  <c r="Q124" i="6"/>
  <c r="R124" i="6"/>
  <c r="S124" i="6"/>
  <c r="F125" i="6"/>
  <c r="G125" i="6"/>
  <c r="H125" i="6"/>
  <c r="J125" i="6"/>
  <c r="K125" i="6"/>
  <c r="L125" i="6"/>
  <c r="M125" i="6"/>
  <c r="N125" i="6"/>
  <c r="O125" i="6"/>
  <c r="Q125" i="6"/>
  <c r="Q127" i="6" s="1"/>
  <c r="R125" i="6"/>
  <c r="S125" i="6"/>
  <c r="F126" i="6"/>
  <c r="G126" i="6"/>
  <c r="H126" i="6"/>
  <c r="J126" i="6"/>
  <c r="K126" i="6"/>
  <c r="L126" i="6"/>
  <c r="M126" i="6"/>
  <c r="N126" i="6"/>
  <c r="O126" i="6"/>
  <c r="Q126" i="6"/>
  <c r="R126" i="6"/>
  <c r="S126" i="6"/>
  <c r="F128" i="6"/>
  <c r="G128" i="6"/>
  <c r="H128" i="6"/>
  <c r="J128" i="6"/>
  <c r="K128" i="6"/>
  <c r="L128" i="6"/>
  <c r="M128" i="6"/>
  <c r="N128" i="6"/>
  <c r="O128" i="6"/>
  <c r="Q128" i="6"/>
  <c r="R128" i="6"/>
  <c r="S128" i="6"/>
  <c r="F129" i="6"/>
  <c r="G129" i="6"/>
  <c r="H129" i="6"/>
  <c r="J129" i="6"/>
  <c r="K129" i="6"/>
  <c r="L129" i="6"/>
  <c r="M129" i="6"/>
  <c r="N129" i="6"/>
  <c r="O129" i="6"/>
  <c r="Q129" i="6"/>
  <c r="R129" i="6"/>
  <c r="S129" i="6"/>
  <c r="F130" i="6"/>
  <c r="G130" i="6"/>
  <c r="H130" i="6"/>
  <c r="J130" i="6"/>
  <c r="K130" i="6"/>
  <c r="L130" i="6"/>
  <c r="M130" i="6"/>
  <c r="N130" i="6"/>
  <c r="O130" i="6"/>
  <c r="Q130" i="6"/>
  <c r="R130" i="6"/>
  <c r="S130" i="6"/>
  <c r="F132" i="6"/>
  <c r="G132" i="6"/>
  <c r="H132" i="6"/>
  <c r="J132" i="6"/>
  <c r="K132" i="6"/>
  <c r="L132" i="6"/>
  <c r="M132" i="6"/>
  <c r="N132" i="6"/>
  <c r="O132" i="6"/>
  <c r="Q132" i="6"/>
  <c r="R132" i="6"/>
  <c r="S132" i="6"/>
  <c r="F133" i="6"/>
  <c r="G133" i="6"/>
  <c r="H133" i="6"/>
  <c r="J133" i="6"/>
  <c r="K133" i="6"/>
  <c r="L133" i="6"/>
  <c r="M133" i="6"/>
  <c r="N133" i="6"/>
  <c r="O133" i="6"/>
  <c r="Q133" i="6"/>
  <c r="Q135" i="6" s="1"/>
  <c r="R133" i="6"/>
  <c r="S133" i="6"/>
  <c r="F134" i="6"/>
  <c r="G134" i="6"/>
  <c r="H134" i="6"/>
  <c r="J134" i="6"/>
  <c r="K134" i="6"/>
  <c r="L134" i="6"/>
  <c r="L135" i="6" s="1"/>
  <c r="M134" i="6"/>
  <c r="N134" i="6"/>
  <c r="O134" i="6"/>
  <c r="Q134" i="6"/>
  <c r="R134" i="6"/>
  <c r="S134" i="6"/>
  <c r="F136" i="6"/>
  <c r="G136" i="6"/>
  <c r="H136" i="6"/>
  <c r="J136" i="6"/>
  <c r="K136" i="6"/>
  <c r="L136" i="6"/>
  <c r="M136" i="6"/>
  <c r="N136" i="6"/>
  <c r="O136" i="6"/>
  <c r="Q136" i="6"/>
  <c r="R136" i="6"/>
  <c r="S136" i="6"/>
  <c r="F137" i="6"/>
  <c r="G137" i="6"/>
  <c r="H137" i="6"/>
  <c r="J137" i="6"/>
  <c r="K137" i="6"/>
  <c r="L137" i="6"/>
  <c r="L139" i="6" s="1"/>
  <c r="M137" i="6"/>
  <c r="N137" i="6"/>
  <c r="O137" i="6"/>
  <c r="Q137" i="6"/>
  <c r="R137" i="6"/>
  <c r="S137" i="6"/>
  <c r="F138" i="6"/>
  <c r="G138" i="6"/>
  <c r="H138" i="6"/>
  <c r="J138" i="6"/>
  <c r="K138" i="6"/>
  <c r="L138" i="6"/>
  <c r="M138" i="6"/>
  <c r="N138" i="6"/>
  <c r="O138" i="6"/>
  <c r="Q138" i="6"/>
  <c r="R138" i="6"/>
  <c r="S138" i="6"/>
  <c r="F140" i="6"/>
  <c r="G140" i="6"/>
  <c r="H140" i="6"/>
  <c r="J140" i="6"/>
  <c r="K140" i="6"/>
  <c r="L140" i="6"/>
  <c r="M140" i="6"/>
  <c r="N140" i="6"/>
  <c r="O140" i="6"/>
  <c r="Q140" i="6"/>
  <c r="R140" i="6"/>
  <c r="S140" i="6"/>
  <c r="F141" i="6"/>
  <c r="G141" i="6"/>
  <c r="H141" i="6"/>
  <c r="J141" i="6"/>
  <c r="K141" i="6"/>
  <c r="L141" i="6"/>
  <c r="M141" i="6"/>
  <c r="N141" i="6"/>
  <c r="O141" i="6"/>
  <c r="Q141" i="6"/>
  <c r="Q143" i="6" s="1"/>
  <c r="R141" i="6"/>
  <c r="S141" i="6"/>
  <c r="F142" i="6"/>
  <c r="G142" i="6"/>
  <c r="H142" i="6"/>
  <c r="J142" i="6"/>
  <c r="K142" i="6"/>
  <c r="L142" i="6"/>
  <c r="L143" i="6" s="1"/>
  <c r="M142" i="6"/>
  <c r="N142" i="6"/>
  <c r="O142" i="6"/>
  <c r="Q142" i="6"/>
  <c r="R142" i="6"/>
  <c r="S142" i="6"/>
  <c r="F144" i="6"/>
  <c r="G144" i="6"/>
  <c r="H144" i="6"/>
  <c r="J144" i="6"/>
  <c r="K144" i="6"/>
  <c r="L144" i="6"/>
  <c r="M144" i="6"/>
  <c r="N144" i="6"/>
  <c r="O144" i="6"/>
  <c r="Q144" i="6"/>
  <c r="R144" i="6"/>
  <c r="S144" i="6"/>
  <c r="F145" i="6"/>
  <c r="G145" i="6"/>
  <c r="H145" i="6"/>
  <c r="J145" i="6"/>
  <c r="K145" i="6"/>
  <c r="L145" i="6"/>
  <c r="M145" i="6"/>
  <c r="N145" i="6"/>
  <c r="O145" i="6"/>
  <c r="Q145" i="6"/>
  <c r="R145" i="6"/>
  <c r="S145" i="6"/>
  <c r="F146" i="6"/>
  <c r="G146" i="6"/>
  <c r="G147" i="6" s="1"/>
  <c r="H146" i="6"/>
  <c r="J146" i="6"/>
  <c r="K146" i="6"/>
  <c r="L146" i="6"/>
  <c r="M146" i="6"/>
  <c r="N146" i="6"/>
  <c r="O146" i="6"/>
  <c r="Q146" i="6"/>
  <c r="Q147" i="6" s="1"/>
  <c r="R146" i="6"/>
  <c r="S146" i="6"/>
  <c r="F148" i="6"/>
  <c r="G148" i="6"/>
  <c r="H148" i="6"/>
  <c r="J148" i="6"/>
  <c r="K148" i="6"/>
  <c r="L148" i="6"/>
  <c r="M148" i="6"/>
  <c r="N148" i="6"/>
  <c r="O148" i="6"/>
  <c r="Q148" i="6"/>
  <c r="R148" i="6"/>
  <c r="S148" i="6"/>
  <c r="F149" i="6"/>
  <c r="G149" i="6"/>
  <c r="H149" i="6"/>
  <c r="J149" i="6"/>
  <c r="K149" i="6"/>
  <c r="L149" i="6"/>
  <c r="M149" i="6"/>
  <c r="N149" i="6"/>
  <c r="O149" i="6"/>
  <c r="Q149" i="6"/>
  <c r="Q151" i="6" s="1"/>
  <c r="R149" i="6"/>
  <c r="S149" i="6"/>
  <c r="F150" i="6"/>
  <c r="G150" i="6"/>
  <c r="H150" i="6"/>
  <c r="J150" i="6"/>
  <c r="K150" i="6"/>
  <c r="L150" i="6"/>
  <c r="M150" i="6"/>
  <c r="N150" i="6"/>
  <c r="O150" i="6"/>
  <c r="Q150" i="6"/>
  <c r="R150" i="6"/>
  <c r="S150" i="6"/>
  <c r="F152" i="6"/>
  <c r="G152" i="6"/>
  <c r="H152" i="6"/>
  <c r="J152" i="6"/>
  <c r="K152" i="6"/>
  <c r="L152" i="6"/>
  <c r="M152" i="6"/>
  <c r="N152" i="6"/>
  <c r="O152" i="6"/>
  <c r="Q152" i="6"/>
  <c r="R152" i="6"/>
  <c r="S152" i="6"/>
  <c r="F153" i="6"/>
  <c r="G153" i="6"/>
  <c r="H153" i="6"/>
  <c r="J153" i="6"/>
  <c r="K153" i="6"/>
  <c r="L153" i="6"/>
  <c r="M153" i="6"/>
  <c r="N153" i="6"/>
  <c r="O153" i="6"/>
  <c r="Q153" i="6"/>
  <c r="R153" i="6"/>
  <c r="S153" i="6"/>
  <c r="F154" i="6"/>
  <c r="G154" i="6"/>
  <c r="G155" i="6" s="1"/>
  <c r="H154" i="6"/>
  <c r="J154" i="6"/>
  <c r="K154" i="6"/>
  <c r="L154" i="6"/>
  <c r="M154" i="6"/>
  <c r="N154" i="6"/>
  <c r="O154" i="6"/>
  <c r="Q154" i="6"/>
  <c r="Q155" i="6" s="1"/>
  <c r="R154" i="6"/>
  <c r="S154" i="6"/>
  <c r="F156" i="6"/>
  <c r="G156" i="6"/>
  <c r="H156" i="6"/>
  <c r="J156" i="6"/>
  <c r="K156" i="6"/>
  <c r="L156" i="6"/>
  <c r="M156" i="6"/>
  <c r="N156" i="6"/>
  <c r="O156" i="6"/>
  <c r="Q156" i="6"/>
  <c r="R156" i="6"/>
  <c r="S156" i="6"/>
  <c r="F157" i="6"/>
  <c r="G157" i="6"/>
  <c r="H157" i="6"/>
  <c r="J157" i="6"/>
  <c r="K157" i="6"/>
  <c r="L157" i="6"/>
  <c r="M157" i="6"/>
  <c r="N157" i="6"/>
  <c r="O157" i="6"/>
  <c r="Q157" i="6"/>
  <c r="R157" i="6"/>
  <c r="S157" i="6"/>
  <c r="F158" i="6"/>
  <c r="G158" i="6"/>
  <c r="H158" i="6"/>
  <c r="J158" i="6"/>
  <c r="K158" i="6"/>
  <c r="L158" i="6"/>
  <c r="L159" i="6" s="1"/>
  <c r="M158" i="6"/>
  <c r="N158" i="6"/>
  <c r="O158" i="6"/>
  <c r="Q158" i="6"/>
  <c r="R158" i="6"/>
  <c r="S158" i="6"/>
  <c r="F160" i="6"/>
  <c r="G160" i="6"/>
  <c r="H160" i="6"/>
  <c r="J160" i="6"/>
  <c r="K160" i="6"/>
  <c r="L160" i="6"/>
  <c r="M160" i="6"/>
  <c r="N160" i="6"/>
  <c r="O160" i="6"/>
  <c r="Q160" i="6"/>
  <c r="R160" i="6"/>
  <c r="S160" i="6"/>
  <c r="F161" i="6"/>
  <c r="G161" i="6"/>
  <c r="H161" i="6"/>
  <c r="J161" i="6"/>
  <c r="K161" i="6"/>
  <c r="L161" i="6"/>
  <c r="M161" i="6"/>
  <c r="N161" i="6"/>
  <c r="O161" i="6"/>
  <c r="Q161" i="6"/>
  <c r="R161" i="6"/>
  <c r="S161" i="6"/>
  <c r="F162" i="6"/>
  <c r="G162" i="6"/>
  <c r="H162" i="6"/>
  <c r="J162" i="6"/>
  <c r="K162" i="6"/>
  <c r="L162" i="6"/>
  <c r="M162" i="6"/>
  <c r="N162" i="6"/>
  <c r="N163" i="6" s="1"/>
  <c r="O162" i="6"/>
  <c r="Q162" i="6"/>
  <c r="R162" i="6"/>
  <c r="S162" i="6"/>
  <c r="F164" i="6"/>
  <c r="G164" i="6"/>
  <c r="H164" i="6"/>
  <c r="J164" i="6"/>
  <c r="K164" i="6"/>
  <c r="L164" i="6"/>
  <c r="M164" i="6"/>
  <c r="N164" i="6"/>
  <c r="O164" i="6"/>
  <c r="Q164" i="6"/>
  <c r="R164" i="6"/>
  <c r="S164" i="6"/>
  <c r="F165" i="6"/>
  <c r="G165" i="6"/>
  <c r="H165" i="6"/>
  <c r="J165" i="6"/>
  <c r="K165" i="6"/>
  <c r="L165" i="6"/>
  <c r="M165" i="6"/>
  <c r="N165" i="6"/>
  <c r="O165" i="6"/>
  <c r="Q165" i="6"/>
  <c r="R165" i="6"/>
  <c r="S165" i="6"/>
  <c r="F166" i="6"/>
  <c r="G166" i="6"/>
  <c r="H166" i="6"/>
  <c r="J166" i="6"/>
  <c r="K166" i="6"/>
  <c r="L166" i="6"/>
  <c r="M166" i="6"/>
  <c r="N166" i="6"/>
  <c r="O166" i="6"/>
  <c r="Q166" i="6"/>
  <c r="R166" i="6"/>
  <c r="S166" i="6"/>
  <c r="F168" i="6"/>
  <c r="G168" i="6"/>
  <c r="H168" i="6"/>
  <c r="J168" i="6"/>
  <c r="K168" i="6"/>
  <c r="L168" i="6"/>
  <c r="M168" i="6"/>
  <c r="N168" i="6"/>
  <c r="O168" i="6"/>
  <c r="Q168" i="6"/>
  <c r="R168" i="6"/>
  <c r="S168" i="6"/>
  <c r="F169" i="6"/>
  <c r="G169" i="6"/>
  <c r="H169" i="6"/>
  <c r="J169" i="6"/>
  <c r="K169" i="6"/>
  <c r="L169" i="6"/>
  <c r="M169" i="6"/>
  <c r="N169" i="6"/>
  <c r="O169" i="6"/>
  <c r="Q169" i="6"/>
  <c r="R169" i="6"/>
  <c r="S169" i="6"/>
  <c r="F170" i="6"/>
  <c r="G170" i="6"/>
  <c r="H170" i="6"/>
  <c r="J170" i="6"/>
  <c r="K170" i="6"/>
  <c r="L170" i="6"/>
  <c r="M170" i="6"/>
  <c r="N170" i="6"/>
  <c r="O170" i="6"/>
  <c r="Q170" i="6"/>
  <c r="R170" i="6"/>
  <c r="S170" i="6"/>
  <c r="F172" i="6"/>
  <c r="G172" i="6"/>
  <c r="H172" i="6"/>
  <c r="J172" i="6"/>
  <c r="K172" i="6"/>
  <c r="L172" i="6"/>
  <c r="M172" i="6"/>
  <c r="N172" i="6"/>
  <c r="O172" i="6"/>
  <c r="Q172" i="6"/>
  <c r="R172" i="6"/>
  <c r="S172" i="6"/>
  <c r="F173" i="6"/>
  <c r="G173" i="6"/>
  <c r="H173" i="6"/>
  <c r="J173" i="6"/>
  <c r="K173" i="6"/>
  <c r="L173" i="6"/>
  <c r="M173" i="6"/>
  <c r="N173" i="6"/>
  <c r="O173" i="6"/>
  <c r="Q173" i="6"/>
  <c r="R173" i="6"/>
  <c r="S173" i="6"/>
  <c r="F174" i="6"/>
  <c r="G174" i="6"/>
  <c r="H174" i="6"/>
  <c r="J174" i="6"/>
  <c r="K174" i="6"/>
  <c r="L174" i="6"/>
  <c r="M174" i="6"/>
  <c r="N174" i="6"/>
  <c r="O174" i="6"/>
  <c r="Q174" i="6"/>
  <c r="R174" i="6"/>
  <c r="S174" i="6"/>
  <c r="F176" i="6"/>
  <c r="G176" i="6"/>
  <c r="H176" i="6"/>
  <c r="J176" i="6"/>
  <c r="K176" i="6"/>
  <c r="L176" i="6"/>
  <c r="M176" i="6"/>
  <c r="N176" i="6"/>
  <c r="O176" i="6"/>
  <c r="Q176" i="6"/>
  <c r="R176" i="6"/>
  <c r="S176" i="6"/>
  <c r="F177" i="6"/>
  <c r="G177" i="6"/>
  <c r="H177" i="6"/>
  <c r="J177" i="6"/>
  <c r="K177" i="6"/>
  <c r="L177" i="6"/>
  <c r="M177" i="6"/>
  <c r="N177" i="6"/>
  <c r="O177" i="6"/>
  <c r="Q177" i="6"/>
  <c r="R177" i="6"/>
  <c r="S177" i="6"/>
  <c r="F178" i="6"/>
  <c r="F179" i="6" s="1"/>
  <c r="G178" i="6"/>
  <c r="H178" i="6"/>
  <c r="J178" i="6"/>
  <c r="K178" i="6"/>
  <c r="L178" i="6"/>
  <c r="M178" i="6"/>
  <c r="N178" i="6"/>
  <c r="O178" i="6"/>
  <c r="Q178" i="6"/>
  <c r="R178" i="6"/>
  <c r="S178" i="6"/>
  <c r="F180" i="6"/>
  <c r="G180" i="6"/>
  <c r="H180" i="6"/>
  <c r="J180" i="6"/>
  <c r="K180" i="6"/>
  <c r="L180" i="6"/>
  <c r="M180" i="6"/>
  <c r="N180" i="6"/>
  <c r="O180" i="6"/>
  <c r="Q180" i="6"/>
  <c r="R180" i="6"/>
  <c r="S180" i="6"/>
  <c r="F181" i="6"/>
  <c r="G181" i="6"/>
  <c r="H181" i="6"/>
  <c r="J181" i="6"/>
  <c r="K181" i="6"/>
  <c r="L181" i="6"/>
  <c r="M181" i="6"/>
  <c r="N181" i="6"/>
  <c r="O181" i="6"/>
  <c r="Q181" i="6"/>
  <c r="R181" i="6"/>
  <c r="S181" i="6"/>
  <c r="F182" i="6"/>
  <c r="G182" i="6"/>
  <c r="H182" i="6"/>
  <c r="J182" i="6"/>
  <c r="K182" i="6"/>
  <c r="L182" i="6"/>
  <c r="M182" i="6"/>
  <c r="N182" i="6"/>
  <c r="O182" i="6"/>
  <c r="Q182" i="6"/>
  <c r="R182" i="6"/>
  <c r="S182" i="6"/>
  <c r="F184" i="6"/>
  <c r="G184" i="6"/>
  <c r="H184" i="6"/>
  <c r="J184" i="6"/>
  <c r="K184" i="6"/>
  <c r="L184" i="6"/>
  <c r="M184" i="6"/>
  <c r="N184" i="6"/>
  <c r="O184" i="6"/>
  <c r="Q184" i="6"/>
  <c r="R184" i="6"/>
  <c r="S184" i="6"/>
  <c r="F185" i="6"/>
  <c r="G185" i="6"/>
  <c r="H185" i="6"/>
  <c r="J185" i="6"/>
  <c r="K185" i="6"/>
  <c r="L185" i="6"/>
  <c r="M185" i="6"/>
  <c r="N185" i="6"/>
  <c r="O185" i="6"/>
  <c r="Q185" i="6"/>
  <c r="R185" i="6"/>
  <c r="S185" i="6"/>
  <c r="F186" i="6"/>
  <c r="G186" i="6"/>
  <c r="H186" i="6"/>
  <c r="J186" i="6"/>
  <c r="K186" i="6"/>
  <c r="L186" i="6"/>
  <c r="M186" i="6"/>
  <c r="N186" i="6"/>
  <c r="O186" i="6"/>
  <c r="Q186" i="6"/>
  <c r="R186" i="6"/>
  <c r="S186" i="6"/>
  <c r="F188" i="6"/>
  <c r="G188" i="6"/>
  <c r="H188" i="6"/>
  <c r="J188" i="6"/>
  <c r="K188" i="6"/>
  <c r="L188" i="6"/>
  <c r="M188" i="6"/>
  <c r="N188" i="6"/>
  <c r="O188" i="6"/>
  <c r="Q188" i="6"/>
  <c r="R188" i="6"/>
  <c r="S188" i="6"/>
  <c r="F189" i="6"/>
  <c r="G189" i="6"/>
  <c r="H189" i="6"/>
  <c r="J189" i="6"/>
  <c r="K189" i="6"/>
  <c r="L189" i="6"/>
  <c r="M189" i="6"/>
  <c r="N189" i="6"/>
  <c r="O189" i="6"/>
  <c r="Q189" i="6"/>
  <c r="R189" i="6"/>
  <c r="S189" i="6"/>
  <c r="F190" i="6"/>
  <c r="G190" i="6"/>
  <c r="H190" i="6"/>
  <c r="J190" i="6"/>
  <c r="K190" i="6"/>
  <c r="L190" i="6"/>
  <c r="M190" i="6"/>
  <c r="N190" i="6"/>
  <c r="O190" i="6"/>
  <c r="Q190" i="6"/>
  <c r="R190" i="6"/>
  <c r="S190" i="6"/>
  <c r="F192" i="6"/>
  <c r="G192" i="6"/>
  <c r="H192" i="6"/>
  <c r="J192" i="6"/>
  <c r="K192" i="6"/>
  <c r="L192" i="6"/>
  <c r="M192" i="6"/>
  <c r="N192" i="6"/>
  <c r="O192" i="6"/>
  <c r="Q192" i="6"/>
  <c r="R192" i="6"/>
  <c r="S192" i="6"/>
  <c r="F193" i="6"/>
  <c r="G193" i="6"/>
  <c r="H193" i="6"/>
  <c r="J193" i="6"/>
  <c r="K193" i="6"/>
  <c r="L193" i="6"/>
  <c r="M193" i="6"/>
  <c r="N193" i="6"/>
  <c r="O193" i="6"/>
  <c r="Q193" i="6"/>
  <c r="R193" i="6"/>
  <c r="S193" i="6"/>
  <c r="F194" i="6"/>
  <c r="G194" i="6"/>
  <c r="H194" i="6"/>
  <c r="J194" i="6"/>
  <c r="K194" i="6"/>
  <c r="L194" i="6"/>
  <c r="M194" i="6"/>
  <c r="N194" i="6"/>
  <c r="O194" i="6"/>
  <c r="Q194" i="6"/>
  <c r="R194" i="6"/>
  <c r="S194" i="6"/>
  <c r="F196" i="6"/>
  <c r="G196" i="6"/>
  <c r="H196" i="6"/>
  <c r="J196" i="6"/>
  <c r="K196" i="6"/>
  <c r="L196" i="6"/>
  <c r="M196" i="6"/>
  <c r="N196" i="6"/>
  <c r="O196" i="6"/>
  <c r="Q196" i="6"/>
  <c r="R196" i="6"/>
  <c r="S196" i="6"/>
  <c r="F197" i="6"/>
  <c r="G197" i="6"/>
  <c r="H197" i="6"/>
  <c r="J197" i="6"/>
  <c r="K197" i="6"/>
  <c r="L197" i="6"/>
  <c r="M197" i="6"/>
  <c r="N197" i="6"/>
  <c r="O197" i="6"/>
  <c r="Q197" i="6"/>
  <c r="R197" i="6"/>
  <c r="S197" i="6"/>
  <c r="F198" i="6"/>
  <c r="G198" i="6"/>
  <c r="H198" i="6"/>
  <c r="J198" i="6"/>
  <c r="K198" i="6"/>
  <c r="L198" i="6"/>
  <c r="M198" i="6"/>
  <c r="N198" i="6"/>
  <c r="O198" i="6"/>
  <c r="Q198" i="6"/>
  <c r="R198" i="6"/>
  <c r="S198" i="6"/>
  <c r="F200" i="6"/>
  <c r="G200" i="6"/>
  <c r="H200" i="6"/>
  <c r="J200" i="6"/>
  <c r="K200" i="6"/>
  <c r="L200" i="6"/>
  <c r="M200" i="6"/>
  <c r="N200" i="6"/>
  <c r="O200" i="6"/>
  <c r="Q200" i="6"/>
  <c r="R200" i="6"/>
  <c r="S200" i="6"/>
  <c r="F201" i="6"/>
  <c r="G201" i="6"/>
  <c r="H201" i="6"/>
  <c r="J201" i="6"/>
  <c r="K201" i="6"/>
  <c r="L201" i="6"/>
  <c r="M201" i="6"/>
  <c r="N201" i="6"/>
  <c r="O201" i="6"/>
  <c r="Q201" i="6"/>
  <c r="R201" i="6"/>
  <c r="S201" i="6"/>
  <c r="F202" i="6"/>
  <c r="G202" i="6"/>
  <c r="H202" i="6"/>
  <c r="J202" i="6"/>
  <c r="K202" i="6"/>
  <c r="L202" i="6"/>
  <c r="M202" i="6"/>
  <c r="N202" i="6"/>
  <c r="O202" i="6"/>
  <c r="Q202" i="6"/>
  <c r="R202" i="6"/>
  <c r="S202" i="6"/>
  <c r="F204" i="6"/>
  <c r="G204" i="6"/>
  <c r="H204" i="6"/>
  <c r="J204" i="6"/>
  <c r="K204" i="6"/>
  <c r="L204" i="6"/>
  <c r="M204" i="6"/>
  <c r="N204" i="6"/>
  <c r="O204" i="6"/>
  <c r="Q204" i="6"/>
  <c r="R204" i="6"/>
  <c r="S204" i="6"/>
  <c r="F205" i="6"/>
  <c r="G205" i="6"/>
  <c r="H205" i="6"/>
  <c r="J205" i="6"/>
  <c r="K205" i="6"/>
  <c r="L205" i="6"/>
  <c r="M205" i="6"/>
  <c r="N205" i="6"/>
  <c r="O205" i="6"/>
  <c r="Q205" i="6"/>
  <c r="R205" i="6"/>
  <c r="S205" i="6"/>
  <c r="F206" i="6"/>
  <c r="G206" i="6"/>
  <c r="H206" i="6"/>
  <c r="J206" i="6"/>
  <c r="K206" i="6"/>
  <c r="L206" i="6"/>
  <c r="M206" i="6"/>
  <c r="N206" i="6"/>
  <c r="O206" i="6"/>
  <c r="Q206" i="6"/>
  <c r="R206" i="6"/>
  <c r="S206" i="6"/>
  <c r="F208" i="6"/>
  <c r="G208" i="6"/>
  <c r="H208" i="6"/>
  <c r="J208" i="6"/>
  <c r="K208" i="6"/>
  <c r="L208" i="6"/>
  <c r="M208" i="6"/>
  <c r="N208" i="6"/>
  <c r="O208" i="6"/>
  <c r="Q208" i="6"/>
  <c r="R208" i="6"/>
  <c r="S208" i="6"/>
  <c r="F209" i="6"/>
  <c r="G209" i="6"/>
  <c r="H209" i="6"/>
  <c r="J209" i="6"/>
  <c r="K209" i="6"/>
  <c r="L209" i="6"/>
  <c r="M209" i="6"/>
  <c r="N209" i="6"/>
  <c r="O209" i="6"/>
  <c r="Q209" i="6"/>
  <c r="R209" i="6"/>
  <c r="S209" i="6"/>
  <c r="F210" i="6"/>
  <c r="G210" i="6"/>
  <c r="H210" i="6"/>
  <c r="J210" i="6"/>
  <c r="K210" i="6"/>
  <c r="L210" i="6"/>
  <c r="M210" i="6"/>
  <c r="N210" i="6"/>
  <c r="O210" i="6"/>
  <c r="Q210" i="6"/>
  <c r="R210" i="6"/>
  <c r="S210" i="6"/>
  <c r="F212" i="6"/>
  <c r="G212" i="6"/>
  <c r="H212" i="6"/>
  <c r="J212" i="6"/>
  <c r="K212" i="6"/>
  <c r="L212" i="6"/>
  <c r="M212" i="6"/>
  <c r="N212" i="6"/>
  <c r="O212" i="6"/>
  <c r="Q212" i="6"/>
  <c r="R212" i="6"/>
  <c r="S212" i="6"/>
  <c r="F213" i="6"/>
  <c r="G213" i="6"/>
  <c r="H213" i="6"/>
  <c r="J213" i="6"/>
  <c r="K213" i="6"/>
  <c r="L213" i="6"/>
  <c r="M213" i="6"/>
  <c r="N213" i="6"/>
  <c r="O213" i="6"/>
  <c r="Q213" i="6"/>
  <c r="R213" i="6"/>
  <c r="S213" i="6"/>
  <c r="F214" i="6"/>
  <c r="G214" i="6"/>
  <c r="H214" i="6"/>
  <c r="J214" i="6"/>
  <c r="K214" i="6"/>
  <c r="L214" i="6"/>
  <c r="M214" i="6"/>
  <c r="N214" i="6"/>
  <c r="O214" i="6"/>
  <c r="Q214" i="6"/>
  <c r="R214" i="6"/>
  <c r="S214" i="6"/>
  <c r="F216" i="6"/>
  <c r="G216" i="6"/>
  <c r="H216" i="6"/>
  <c r="J216" i="6"/>
  <c r="K216" i="6"/>
  <c r="L216" i="6"/>
  <c r="M216" i="6"/>
  <c r="N216" i="6"/>
  <c r="O216" i="6"/>
  <c r="Q216" i="6"/>
  <c r="R216" i="6"/>
  <c r="S216" i="6"/>
  <c r="F217" i="6"/>
  <c r="G217" i="6"/>
  <c r="H217" i="6"/>
  <c r="J217" i="6"/>
  <c r="K217" i="6"/>
  <c r="L217" i="6"/>
  <c r="M217" i="6"/>
  <c r="N217" i="6"/>
  <c r="O217" i="6"/>
  <c r="Q217" i="6"/>
  <c r="R217" i="6"/>
  <c r="S217" i="6"/>
  <c r="F218" i="6"/>
  <c r="G218" i="6"/>
  <c r="H218" i="6"/>
  <c r="J218" i="6"/>
  <c r="K218" i="6"/>
  <c r="L218" i="6"/>
  <c r="M218" i="6"/>
  <c r="N218" i="6"/>
  <c r="O218" i="6"/>
  <c r="Q218" i="6"/>
  <c r="R218" i="6"/>
  <c r="S218" i="6"/>
  <c r="F220" i="6"/>
  <c r="G220" i="6"/>
  <c r="H220" i="6"/>
  <c r="J220" i="6"/>
  <c r="K220" i="6"/>
  <c r="L220" i="6"/>
  <c r="M220" i="6"/>
  <c r="N220" i="6"/>
  <c r="O220" i="6"/>
  <c r="Q220" i="6"/>
  <c r="R220" i="6"/>
  <c r="S220" i="6"/>
  <c r="F221" i="6"/>
  <c r="G221" i="6"/>
  <c r="H221" i="6"/>
  <c r="J221" i="6"/>
  <c r="K221" i="6"/>
  <c r="L221" i="6"/>
  <c r="M221" i="6"/>
  <c r="N221" i="6"/>
  <c r="O221" i="6"/>
  <c r="Q221" i="6"/>
  <c r="R221" i="6"/>
  <c r="S221" i="6"/>
  <c r="F222" i="6"/>
  <c r="G222" i="6"/>
  <c r="H222" i="6"/>
  <c r="J222" i="6"/>
  <c r="K222" i="6"/>
  <c r="L222" i="6"/>
  <c r="M222" i="6"/>
  <c r="N222" i="6"/>
  <c r="O222" i="6"/>
  <c r="Q222" i="6"/>
  <c r="R222" i="6"/>
  <c r="S222" i="6"/>
  <c r="F224" i="6"/>
  <c r="G224" i="6"/>
  <c r="H224" i="6"/>
  <c r="J224" i="6"/>
  <c r="K224" i="6"/>
  <c r="L224" i="6"/>
  <c r="M224" i="6"/>
  <c r="N224" i="6"/>
  <c r="O224" i="6"/>
  <c r="Q224" i="6"/>
  <c r="R224" i="6"/>
  <c r="S224" i="6"/>
  <c r="F225" i="6"/>
  <c r="G225" i="6"/>
  <c r="H225" i="6"/>
  <c r="J225" i="6"/>
  <c r="K225" i="6"/>
  <c r="L225" i="6"/>
  <c r="M225" i="6"/>
  <c r="N225" i="6"/>
  <c r="O225" i="6"/>
  <c r="Q225" i="6"/>
  <c r="R225" i="6"/>
  <c r="S225" i="6"/>
  <c r="F226" i="6"/>
  <c r="G226" i="6"/>
  <c r="H226" i="6"/>
  <c r="J226" i="6"/>
  <c r="K226" i="6"/>
  <c r="L226" i="6"/>
  <c r="M226" i="6"/>
  <c r="N226" i="6"/>
  <c r="O226" i="6"/>
  <c r="Q226" i="6"/>
  <c r="R226" i="6"/>
  <c r="S226" i="6"/>
  <c r="F228" i="6"/>
  <c r="G228" i="6"/>
  <c r="H228" i="6"/>
  <c r="J228" i="6"/>
  <c r="K228" i="6"/>
  <c r="L228" i="6"/>
  <c r="M228" i="6"/>
  <c r="N228" i="6"/>
  <c r="O228" i="6"/>
  <c r="Q228" i="6"/>
  <c r="R228" i="6"/>
  <c r="S228" i="6"/>
  <c r="F229" i="6"/>
  <c r="G229" i="6"/>
  <c r="H229" i="6"/>
  <c r="J229" i="6"/>
  <c r="K229" i="6"/>
  <c r="L229" i="6"/>
  <c r="M229" i="6"/>
  <c r="N229" i="6"/>
  <c r="O229" i="6"/>
  <c r="Q229" i="6"/>
  <c r="R229" i="6"/>
  <c r="S229" i="6"/>
  <c r="F230" i="6"/>
  <c r="G230" i="6"/>
  <c r="H230" i="6"/>
  <c r="J230" i="6"/>
  <c r="K230" i="6"/>
  <c r="L230" i="6"/>
  <c r="M230" i="6"/>
  <c r="N230" i="6"/>
  <c r="O230" i="6"/>
  <c r="Q230" i="6"/>
  <c r="R230" i="6"/>
  <c r="S230" i="6"/>
  <c r="F232" i="6"/>
  <c r="G232" i="6"/>
  <c r="H232" i="6"/>
  <c r="J232" i="6"/>
  <c r="K232" i="6"/>
  <c r="L232" i="6"/>
  <c r="M232" i="6"/>
  <c r="N232" i="6"/>
  <c r="O232" i="6"/>
  <c r="Q232" i="6"/>
  <c r="R232" i="6"/>
  <c r="S232" i="6"/>
  <c r="F233" i="6"/>
  <c r="G233" i="6"/>
  <c r="H233" i="6"/>
  <c r="J233" i="6"/>
  <c r="K233" i="6"/>
  <c r="L233" i="6"/>
  <c r="M233" i="6"/>
  <c r="N233" i="6"/>
  <c r="O233" i="6"/>
  <c r="Q233" i="6"/>
  <c r="R233" i="6"/>
  <c r="S233" i="6"/>
  <c r="F234" i="6"/>
  <c r="G234" i="6"/>
  <c r="H234" i="6"/>
  <c r="J234" i="6"/>
  <c r="K234" i="6"/>
  <c r="L234" i="6"/>
  <c r="M234" i="6"/>
  <c r="N234" i="6"/>
  <c r="O234" i="6"/>
  <c r="Q234" i="6"/>
  <c r="R234" i="6"/>
  <c r="S234" i="6"/>
  <c r="F236" i="6"/>
  <c r="G236" i="6"/>
  <c r="H236" i="6"/>
  <c r="J236" i="6"/>
  <c r="K236" i="6"/>
  <c r="L236" i="6"/>
  <c r="M236" i="6"/>
  <c r="N236" i="6"/>
  <c r="O236" i="6"/>
  <c r="Q236" i="6"/>
  <c r="R236" i="6"/>
  <c r="S236" i="6"/>
  <c r="F237" i="6"/>
  <c r="G237" i="6"/>
  <c r="H237" i="6"/>
  <c r="J237" i="6"/>
  <c r="K237" i="6"/>
  <c r="L237" i="6"/>
  <c r="M237" i="6"/>
  <c r="N237" i="6"/>
  <c r="O237" i="6"/>
  <c r="Q237" i="6"/>
  <c r="R237" i="6"/>
  <c r="S237" i="6"/>
  <c r="F238" i="6"/>
  <c r="G238" i="6"/>
  <c r="H238" i="6"/>
  <c r="J238" i="6"/>
  <c r="K238" i="6"/>
  <c r="L238" i="6"/>
  <c r="M238" i="6"/>
  <c r="N238" i="6"/>
  <c r="O238" i="6"/>
  <c r="Q238" i="6"/>
  <c r="R238" i="6"/>
  <c r="S238" i="6"/>
  <c r="F240" i="6"/>
  <c r="G240" i="6"/>
  <c r="H240" i="6"/>
  <c r="J240" i="6"/>
  <c r="K240" i="6"/>
  <c r="L240" i="6"/>
  <c r="M240" i="6"/>
  <c r="N240" i="6"/>
  <c r="O240" i="6"/>
  <c r="Q240" i="6"/>
  <c r="R240" i="6"/>
  <c r="S240" i="6"/>
  <c r="S104" i="1"/>
  <c r="R104" i="1"/>
  <c r="Q104" i="1"/>
  <c r="O104" i="1"/>
  <c r="N104" i="1"/>
  <c r="M104" i="1"/>
  <c r="L104" i="1"/>
  <c r="K104" i="1"/>
  <c r="J104" i="1"/>
  <c r="H104" i="1"/>
  <c r="G104" i="1"/>
  <c r="F104" i="1"/>
  <c r="S102" i="1"/>
  <c r="R102" i="1"/>
  <c r="Q102" i="1"/>
  <c r="O102" i="1"/>
  <c r="N102" i="1"/>
  <c r="M102" i="1"/>
  <c r="L102" i="1"/>
  <c r="K102" i="1"/>
  <c r="J102" i="1"/>
  <c r="H102" i="1"/>
  <c r="G102" i="1"/>
  <c r="F102" i="1"/>
  <c r="S101" i="1"/>
  <c r="R101" i="1"/>
  <c r="Q101" i="1"/>
  <c r="O101" i="1"/>
  <c r="N101" i="1"/>
  <c r="M101" i="1"/>
  <c r="L101" i="1"/>
  <c r="K101" i="1"/>
  <c r="J101" i="1"/>
  <c r="H101" i="1"/>
  <c r="G101" i="1"/>
  <c r="F101" i="1"/>
  <c r="S100" i="1"/>
  <c r="R100" i="1"/>
  <c r="Q100" i="1"/>
  <c r="O100" i="1"/>
  <c r="N100" i="1"/>
  <c r="M100" i="1"/>
  <c r="L100" i="1"/>
  <c r="K100" i="1"/>
  <c r="J100" i="1"/>
  <c r="H100" i="1"/>
  <c r="G100" i="1"/>
  <c r="F100" i="1"/>
  <c r="S98" i="1"/>
  <c r="R98" i="1"/>
  <c r="Q98" i="1"/>
  <c r="O98" i="1"/>
  <c r="N98" i="1"/>
  <c r="M98" i="1"/>
  <c r="L98" i="1"/>
  <c r="K98" i="1"/>
  <c r="J98" i="1"/>
  <c r="H98" i="1"/>
  <c r="G98" i="1"/>
  <c r="F98" i="1"/>
  <c r="S97" i="1"/>
  <c r="R97" i="1"/>
  <c r="Q97" i="1"/>
  <c r="O97" i="1"/>
  <c r="N97" i="1"/>
  <c r="M97" i="1"/>
  <c r="L97" i="1"/>
  <c r="K97" i="1"/>
  <c r="J97" i="1"/>
  <c r="H97" i="1"/>
  <c r="G97" i="1"/>
  <c r="F97" i="1"/>
  <c r="S96" i="1"/>
  <c r="R96" i="1"/>
  <c r="Q96" i="1"/>
  <c r="O96" i="1"/>
  <c r="N96" i="1"/>
  <c r="M96" i="1"/>
  <c r="L96" i="1"/>
  <c r="K96" i="1"/>
  <c r="J96" i="1"/>
  <c r="H96" i="1"/>
  <c r="G96" i="1"/>
  <c r="F96" i="1"/>
  <c r="S94" i="1"/>
  <c r="R94" i="1"/>
  <c r="Q94" i="1"/>
  <c r="O94" i="1"/>
  <c r="N94" i="1"/>
  <c r="M94" i="1"/>
  <c r="L94" i="1"/>
  <c r="K94" i="1"/>
  <c r="J94" i="1"/>
  <c r="H94" i="1"/>
  <c r="G94" i="1"/>
  <c r="F94" i="1"/>
  <c r="S93" i="1"/>
  <c r="R93" i="1"/>
  <c r="Q93" i="1"/>
  <c r="O93" i="1"/>
  <c r="N93" i="1"/>
  <c r="M93" i="1"/>
  <c r="L93" i="1"/>
  <c r="K93" i="1"/>
  <c r="J93" i="1"/>
  <c r="H93" i="1"/>
  <c r="G93" i="1"/>
  <c r="F93" i="1"/>
  <c r="S92" i="1"/>
  <c r="R92" i="1"/>
  <c r="Q92" i="1"/>
  <c r="O92" i="1"/>
  <c r="N92" i="1"/>
  <c r="M92" i="1"/>
  <c r="L92" i="1"/>
  <c r="K92" i="1"/>
  <c r="J92" i="1"/>
  <c r="H92" i="1"/>
  <c r="G92" i="1"/>
  <c r="F92" i="1"/>
  <c r="S90" i="1"/>
  <c r="R90" i="1"/>
  <c r="Q90" i="1"/>
  <c r="O90" i="1"/>
  <c r="N90" i="1"/>
  <c r="M90" i="1"/>
  <c r="L90" i="1"/>
  <c r="K90" i="1"/>
  <c r="J90" i="1"/>
  <c r="H90" i="1"/>
  <c r="G90" i="1"/>
  <c r="F90" i="1"/>
  <c r="S89" i="1"/>
  <c r="R89" i="1"/>
  <c r="Q89" i="1"/>
  <c r="O89" i="1"/>
  <c r="N89" i="1"/>
  <c r="M89" i="1"/>
  <c r="L89" i="1"/>
  <c r="K89" i="1"/>
  <c r="J89" i="1"/>
  <c r="H89" i="1"/>
  <c r="G89" i="1"/>
  <c r="F89" i="1"/>
  <c r="S88" i="1"/>
  <c r="R88" i="1"/>
  <c r="Q88" i="1"/>
  <c r="O88" i="1"/>
  <c r="N88" i="1"/>
  <c r="M88" i="1"/>
  <c r="L88" i="1"/>
  <c r="K88" i="1"/>
  <c r="J88" i="1"/>
  <c r="H88" i="1"/>
  <c r="G88" i="1"/>
  <c r="F88" i="1"/>
  <c r="S86" i="1"/>
  <c r="R86" i="1"/>
  <c r="Q86" i="1"/>
  <c r="O86" i="1"/>
  <c r="N86" i="1"/>
  <c r="M86" i="1"/>
  <c r="L86" i="1"/>
  <c r="K86" i="1"/>
  <c r="J86" i="1"/>
  <c r="H86" i="1"/>
  <c r="G86" i="1"/>
  <c r="F86" i="1"/>
  <c r="S85" i="1"/>
  <c r="R85" i="1"/>
  <c r="Q85" i="1"/>
  <c r="O85" i="1"/>
  <c r="N85" i="1"/>
  <c r="M85" i="1"/>
  <c r="L85" i="1"/>
  <c r="K85" i="1"/>
  <c r="J85" i="1"/>
  <c r="H85" i="1"/>
  <c r="G85" i="1"/>
  <c r="F85" i="1"/>
  <c r="S84" i="1"/>
  <c r="R84" i="1"/>
  <c r="Q84" i="1"/>
  <c r="O84" i="1"/>
  <c r="N84" i="1"/>
  <c r="M84" i="1"/>
  <c r="L84" i="1"/>
  <c r="K84" i="1"/>
  <c r="J84" i="1"/>
  <c r="G84" i="1"/>
  <c r="F84" i="1"/>
  <c r="S82" i="1"/>
  <c r="R82" i="1"/>
  <c r="Q82" i="1"/>
  <c r="O82" i="1"/>
  <c r="N82" i="1"/>
  <c r="M82" i="1"/>
  <c r="L82" i="1"/>
  <c r="K82" i="1"/>
  <c r="J82" i="1"/>
  <c r="H82" i="1"/>
  <c r="G82" i="1"/>
  <c r="F82" i="1"/>
  <c r="S81" i="1"/>
  <c r="R81" i="1"/>
  <c r="Q81" i="1"/>
  <c r="O81" i="1"/>
  <c r="N81" i="1"/>
  <c r="M81" i="1"/>
  <c r="L81" i="1"/>
  <c r="K81" i="1"/>
  <c r="J81" i="1"/>
  <c r="H81" i="1"/>
  <c r="G81" i="1"/>
  <c r="F81" i="1"/>
  <c r="S80" i="1"/>
  <c r="R80" i="1"/>
  <c r="Q80" i="1"/>
  <c r="O80" i="1"/>
  <c r="N80" i="1"/>
  <c r="M80" i="1"/>
  <c r="L80" i="1"/>
  <c r="K80" i="1"/>
  <c r="J80" i="1"/>
  <c r="H80" i="1"/>
  <c r="G80" i="1"/>
  <c r="F80" i="1"/>
  <c r="S78" i="1"/>
  <c r="R78" i="1"/>
  <c r="Q78" i="1"/>
  <c r="O78" i="1"/>
  <c r="N78" i="1"/>
  <c r="M78" i="1"/>
  <c r="L78" i="1"/>
  <c r="K78" i="1"/>
  <c r="J78" i="1"/>
  <c r="H78" i="1"/>
  <c r="G78" i="1"/>
  <c r="F78" i="1"/>
  <c r="S77" i="1"/>
  <c r="R77" i="1"/>
  <c r="Q77" i="1"/>
  <c r="O77" i="1"/>
  <c r="N77" i="1"/>
  <c r="M77" i="1"/>
  <c r="L77" i="1"/>
  <c r="K77" i="1"/>
  <c r="J77" i="1"/>
  <c r="H77" i="1"/>
  <c r="G77" i="1"/>
  <c r="F77" i="1"/>
  <c r="S76" i="1"/>
  <c r="R76" i="1"/>
  <c r="Q76" i="1"/>
  <c r="O76" i="1"/>
  <c r="N76" i="1"/>
  <c r="M76" i="1"/>
  <c r="L76" i="1"/>
  <c r="K76" i="1"/>
  <c r="J76" i="1"/>
  <c r="H76" i="1"/>
  <c r="G76" i="1"/>
  <c r="F76" i="1"/>
  <c r="S74" i="1"/>
  <c r="R74" i="1"/>
  <c r="Q74" i="1"/>
  <c r="O74" i="1"/>
  <c r="N74" i="1"/>
  <c r="M74" i="1"/>
  <c r="L74" i="1"/>
  <c r="K74" i="1"/>
  <c r="J74" i="1"/>
  <c r="H74" i="1"/>
  <c r="G74" i="1"/>
  <c r="F74" i="1"/>
  <c r="S73" i="1"/>
  <c r="R73" i="1"/>
  <c r="Q73" i="1"/>
  <c r="O73" i="1"/>
  <c r="N73" i="1"/>
  <c r="M73" i="1"/>
  <c r="L73" i="1"/>
  <c r="K73" i="1"/>
  <c r="J73" i="1"/>
  <c r="J75" i="1" s="1"/>
  <c r="H73" i="1"/>
  <c r="G73" i="1"/>
  <c r="F73" i="1"/>
  <c r="S72" i="1"/>
  <c r="R72" i="1"/>
  <c r="Q72" i="1"/>
  <c r="O72" i="1"/>
  <c r="N72" i="1"/>
  <c r="M72" i="1"/>
  <c r="L72" i="1"/>
  <c r="K72" i="1"/>
  <c r="J72" i="1"/>
  <c r="H72" i="1"/>
  <c r="G72" i="1"/>
  <c r="F72" i="1"/>
  <c r="S70" i="1"/>
  <c r="R70" i="1"/>
  <c r="Q70" i="1"/>
  <c r="O70" i="1"/>
  <c r="N70" i="1"/>
  <c r="M70" i="1"/>
  <c r="L70" i="1"/>
  <c r="K70" i="1"/>
  <c r="J70" i="1"/>
  <c r="H70" i="1"/>
  <c r="G70" i="1"/>
  <c r="F70" i="1"/>
  <c r="S69" i="1"/>
  <c r="R69" i="1"/>
  <c r="Q69" i="1"/>
  <c r="O69" i="1"/>
  <c r="N69" i="1"/>
  <c r="N71" i="1" s="1"/>
  <c r="M69" i="1"/>
  <c r="L69" i="1"/>
  <c r="K69" i="1"/>
  <c r="J69" i="1"/>
  <c r="H69" i="1"/>
  <c r="G69" i="1"/>
  <c r="F69" i="1"/>
  <c r="S68" i="1"/>
  <c r="R68" i="1"/>
  <c r="Q68" i="1"/>
  <c r="O68" i="1"/>
  <c r="N68" i="1"/>
  <c r="M68" i="1"/>
  <c r="L68" i="1"/>
  <c r="K68" i="1"/>
  <c r="J68" i="1"/>
  <c r="H68" i="1"/>
  <c r="G68" i="1"/>
  <c r="F68" i="1"/>
  <c r="S66" i="1"/>
  <c r="R66" i="1"/>
  <c r="Q66" i="1"/>
  <c r="O66" i="1"/>
  <c r="N66" i="1"/>
  <c r="M66" i="1"/>
  <c r="L66" i="1"/>
  <c r="K66" i="1"/>
  <c r="J66" i="1"/>
  <c r="H66" i="1"/>
  <c r="G66" i="1"/>
  <c r="F66" i="1"/>
  <c r="S65" i="1"/>
  <c r="R65" i="1"/>
  <c r="Q65" i="1"/>
  <c r="O65" i="1"/>
  <c r="N65" i="1"/>
  <c r="M65" i="1"/>
  <c r="L65" i="1"/>
  <c r="K65" i="1"/>
  <c r="J65" i="1"/>
  <c r="H65" i="1"/>
  <c r="G65" i="1"/>
  <c r="F65" i="1"/>
  <c r="S64" i="1"/>
  <c r="R64" i="1"/>
  <c r="Q64" i="1"/>
  <c r="O64" i="1"/>
  <c r="N64" i="1"/>
  <c r="M64" i="1"/>
  <c r="L64" i="1"/>
  <c r="K64" i="1"/>
  <c r="J64" i="1"/>
  <c r="H64" i="1"/>
  <c r="G64" i="1"/>
  <c r="F64" i="1"/>
  <c r="S62" i="1"/>
  <c r="R62" i="1"/>
  <c r="Q62" i="1"/>
  <c r="O62" i="1"/>
  <c r="N62" i="1"/>
  <c r="M62" i="1"/>
  <c r="L62" i="1"/>
  <c r="K62" i="1"/>
  <c r="J62" i="1"/>
  <c r="H62" i="1"/>
  <c r="G62" i="1"/>
  <c r="F62" i="1"/>
  <c r="S61" i="1"/>
  <c r="R61" i="1"/>
  <c r="Q61" i="1"/>
  <c r="O61" i="1"/>
  <c r="N61" i="1"/>
  <c r="M61" i="1"/>
  <c r="L61" i="1"/>
  <c r="K61" i="1"/>
  <c r="J61" i="1"/>
  <c r="H61" i="1"/>
  <c r="G61" i="1"/>
  <c r="F61" i="1"/>
  <c r="S60" i="1"/>
  <c r="R60" i="1"/>
  <c r="Q60" i="1"/>
  <c r="O60" i="1"/>
  <c r="N60" i="1"/>
  <c r="M60" i="1"/>
  <c r="L60" i="1"/>
  <c r="K60" i="1"/>
  <c r="J60" i="1"/>
  <c r="H60" i="1"/>
  <c r="G60" i="1"/>
  <c r="F60" i="1"/>
  <c r="S58" i="1"/>
  <c r="R58" i="1"/>
  <c r="Q58" i="1"/>
  <c r="O58" i="1"/>
  <c r="N58" i="1"/>
  <c r="M58" i="1"/>
  <c r="L58" i="1"/>
  <c r="K58" i="1"/>
  <c r="J58" i="1"/>
  <c r="H58" i="1"/>
  <c r="G58" i="1"/>
  <c r="F58" i="1"/>
  <c r="S57" i="1"/>
  <c r="R57" i="1"/>
  <c r="Q57" i="1"/>
  <c r="O57" i="1"/>
  <c r="N57" i="1"/>
  <c r="M57" i="1"/>
  <c r="L57" i="1"/>
  <c r="K57" i="1"/>
  <c r="J57" i="1"/>
  <c r="H57" i="1"/>
  <c r="G57" i="1"/>
  <c r="F57" i="1"/>
  <c r="S56" i="1"/>
  <c r="R56" i="1"/>
  <c r="Q56" i="1"/>
  <c r="O56" i="1"/>
  <c r="N56" i="1"/>
  <c r="M56" i="1"/>
  <c r="L56" i="1"/>
  <c r="K56" i="1"/>
  <c r="J56" i="1"/>
  <c r="H56" i="1"/>
  <c r="G56" i="1"/>
  <c r="F56" i="1"/>
  <c r="S54" i="1"/>
  <c r="R54" i="1"/>
  <c r="Q54" i="1"/>
  <c r="O54" i="1"/>
  <c r="N54" i="1"/>
  <c r="M54" i="1"/>
  <c r="L54" i="1"/>
  <c r="K54" i="1"/>
  <c r="J54" i="1"/>
  <c r="H54" i="1"/>
  <c r="G54" i="1"/>
  <c r="F54" i="1"/>
  <c r="S53" i="1"/>
  <c r="R53" i="1"/>
  <c r="Q53" i="1"/>
  <c r="O53" i="1"/>
  <c r="N53" i="1"/>
  <c r="M53" i="1"/>
  <c r="L53" i="1"/>
  <c r="K53" i="1"/>
  <c r="J53" i="1"/>
  <c r="H53" i="1"/>
  <c r="G53" i="1"/>
  <c r="F53" i="1"/>
  <c r="S52" i="1"/>
  <c r="R52" i="1"/>
  <c r="Q52" i="1"/>
  <c r="O52" i="1"/>
  <c r="N52" i="1"/>
  <c r="M52" i="1"/>
  <c r="L52" i="1"/>
  <c r="K52" i="1"/>
  <c r="J52" i="1"/>
  <c r="H52" i="1"/>
  <c r="G52" i="1"/>
  <c r="F52" i="1"/>
  <c r="S50" i="1"/>
  <c r="R50" i="1"/>
  <c r="Q50" i="1"/>
  <c r="O50" i="1"/>
  <c r="N50" i="1"/>
  <c r="M50" i="1"/>
  <c r="L50" i="1"/>
  <c r="K50" i="1"/>
  <c r="J50" i="1"/>
  <c r="H50" i="1"/>
  <c r="G50" i="1"/>
  <c r="F50" i="1"/>
  <c r="S49" i="1"/>
  <c r="R49" i="1"/>
  <c r="Q49" i="1"/>
  <c r="O49" i="1"/>
  <c r="N49" i="1"/>
  <c r="M49" i="1"/>
  <c r="L49" i="1"/>
  <c r="K49" i="1"/>
  <c r="J49" i="1"/>
  <c r="J51" i="1" s="1"/>
  <c r="H49" i="1"/>
  <c r="G49" i="1"/>
  <c r="F49" i="1"/>
  <c r="S48" i="1"/>
  <c r="R48" i="1"/>
  <c r="Q48" i="1"/>
  <c r="O48" i="1"/>
  <c r="N48" i="1"/>
  <c r="M48" i="1"/>
  <c r="L48" i="1"/>
  <c r="K48" i="1"/>
  <c r="J48" i="1"/>
  <c r="H48" i="1"/>
  <c r="G48" i="1"/>
  <c r="F48" i="1"/>
  <c r="S46" i="1"/>
  <c r="R46" i="1"/>
  <c r="Q46" i="1"/>
  <c r="O46" i="1"/>
  <c r="N46" i="1"/>
  <c r="M46" i="1"/>
  <c r="L46" i="1"/>
  <c r="K46" i="1"/>
  <c r="J46" i="1"/>
  <c r="H46" i="1"/>
  <c r="G46" i="1"/>
  <c r="F46" i="1"/>
  <c r="S45" i="1"/>
  <c r="R45" i="1"/>
  <c r="Q45" i="1"/>
  <c r="O45" i="1"/>
  <c r="N45" i="1"/>
  <c r="M45" i="1"/>
  <c r="L45" i="1"/>
  <c r="K45" i="1"/>
  <c r="J45" i="1"/>
  <c r="H45" i="1"/>
  <c r="G45" i="1"/>
  <c r="F45" i="1"/>
  <c r="S44" i="1"/>
  <c r="R44" i="1"/>
  <c r="Q44" i="1"/>
  <c r="O44" i="1"/>
  <c r="N44" i="1"/>
  <c r="M44" i="1"/>
  <c r="L44" i="1"/>
  <c r="K44" i="1"/>
  <c r="J44" i="1"/>
  <c r="H44" i="1"/>
  <c r="G44" i="1"/>
  <c r="F44" i="1"/>
  <c r="S42" i="1"/>
  <c r="R42" i="1"/>
  <c r="Q42" i="1"/>
  <c r="O42" i="1"/>
  <c r="N42" i="1"/>
  <c r="M42" i="1"/>
  <c r="L42" i="1"/>
  <c r="K42" i="1"/>
  <c r="J42" i="1"/>
  <c r="H42" i="1"/>
  <c r="G42" i="1"/>
  <c r="F42" i="1"/>
  <c r="S41" i="1"/>
  <c r="R41" i="1"/>
  <c r="Q41" i="1"/>
  <c r="O41" i="1"/>
  <c r="N41" i="1"/>
  <c r="M41" i="1"/>
  <c r="L41" i="1"/>
  <c r="K41" i="1"/>
  <c r="J41" i="1"/>
  <c r="H41" i="1"/>
  <c r="G41" i="1"/>
  <c r="F41" i="1"/>
  <c r="S40" i="1"/>
  <c r="R40" i="1"/>
  <c r="Q40" i="1"/>
  <c r="O40" i="1"/>
  <c r="N40" i="1"/>
  <c r="M40" i="1"/>
  <c r="L40" i="1"/>
  <c r="K40" i="1"/>
  <c r="J40" i="1"/>
  <c r="H40" i="1"/>
  <c r="G40" i="1"/>
  <c r="F40" i="1"/>
  <c r="S38" i="1"/>
  <c r="R38" i="1"/>
  <c r="Q38" i="1"/>
  <c r="O38" i="1"/>
  <c r="N38" i="1"/>
  <c r="M38" i="1"/>
  <c r="L38" i="1"/>
  <c r="K38" i="1"/>
  <c r="J38" i="1"/>
  <c r="H38" i="1"/>
  <c r="G38" i="1"/>
  <c r="F38" i="1"/>
  <c r="S37" i="1"/>
  <c r="R37" i="1"/>
  <c r="Q37" i="1"/>
  <c r="O37" i="1"/>
  <c r="N37" i="1"/>
  <c r="M37" i="1"/>
  <c r="L37" i="1"/>
  <c r="K37" i="1"/>
  <c r="J37" i="1"/>
  <c r="H37" i="1"/>
  <c r="G37" i="1"/>
  <c r="F37" i="1"/>
  <c r="S36" i="1"/>
  <c r="R36" i="1"/>
  <c r="Q36" i="1"/>
  <c r="O36" i="1"/>
  <c r="N36" i="1"/>
  <c r="M36" i="1"/>
  <c r="L36" i="1"/>
  <c r="K36" i="1"/>
  <c r="J36" i="1"/>
  <c r="H36" i="1"/>
  <c r="G36" i="1"/>
  <c r="F36" i="1"/>
  <c r="S34" i="1"/>
  <c r="R34" i="1"/>
  <c r="Q34" i="1"/>
  <c r="O34" i="1"/>
  <c r="N34" i="1"/>
  <c r="M34" i="1"/>
  <c r="L34" i="1"/>
  <c r="K34" i="1"/>
  <c r="J34" i="1"/>
  <c r="H34" i="1"/>
  <c r="G34" i="1"/>
  <c r="F34" i="1"/>
  <c r="S33" i="1"/>
  <c r="R33" i="1"/>
  <c r="Q33" i="1"/>
  <c r="O33" i="1"/>
  <c r="N33" i="1"/>
  <c r="M33" i="1"/>
  <c r="L33" i="1"/>
  <c r="K33" i="1"/>
  <c r="J33" i="1"/>
  <c r="H33" i="1"/>
  <c r="G33" i="1"/>
  <c r="F33" i="1"/>
  <c r="S32" i="1"/>
  <c r="R32" i="1"/>
  <c r="Q32" i="1"/>
  <c r="O32" i="1"/>
  <c r="N32" i="1"/>
  <c r="M32" i="1"/>
  <c r="L32" i="1"/>
  <c r="K32" i="1"/>
  <c r="J32" i="1"/>
  <c r="H32" i="1"/>
  <c r="G32" i="1"/>
  <c r="F32" i="1"/>
  <c r="S30" i="1"/>
  <c r="R30" i="1"/>
  <c r="Q30" i="1"/>
  <c r="O30" i="1"/>
  <c r="N30" i="1"/>
  <c r="M30" i="1"/>
  <c r="L30" i="1"/>
  <c r="K30" i="1"/>
  <c r="J30" i="1"/>
  <c r="H30" i="1"/>
  <c r="G30" i="1"/>
  <c r="F30" i="1"/>
  <c r="S29" i="1"/>
  <c r="R29" i="1"/>
  <c r="Q29" i="1"/>
  <c r="O29" i="1"/>
  <c r="N29" i="1"/>
  <c r="M29" i="1"/>
  <c r="L29" i="1"/>
  <c r="K29" i="1"/>
  <c r="J29" i="1"/>
  <c r="H29" i="1"/>
  <c r="G29" i="1"/>
  <c r="F29" i="1"/>
  <c r="S28" i="1"/>
  <c r="R28" i="1"/>
  <c r="Q28" i="1"/>
  <c r="O28" i="1"/>
  <c r="N28" i="1"/>
  <c r="M28" i="1"/>
  <c r="L28" i="1"/>
  <c r="K28" i="1"/>
  <c r="J28" i="1"/>
  <c r="H28" i="1"/>
  <c r="G28" i="1"/>
  <c r="F28" i="1"/>
  <c r="S26" i="1"/>
  <c r="R26" i="1"/>
  <c r="Q26" i="1"/>
  <c r="O26" i="1"/>
  <c r="N26" i="1"/>
  <c r="M26" i="1"/>
  <c r="L26" i="1"/>
  <c r="K26" i="1"/>
  <c r="J26" i="1"/>
  <c r="H26" i="1"/>
  <c r="G26" i="1"/>
  <c r="F26" i="1"/>
  <c r="S25" i="1"/>
  <c r="R25" i="1"/>
  <c r="Q25" i="1"/>
  <c r="O25" i="1"/>
  <c r="N25" i="1"/>
  <c r="M25" i="1"/>
  <c r="L25" i="1"/>
  <c r="K25" i="1"/>
  <c r="J25" i="1"/>
  <c r="H25" i="1"/>
  <c r="G25" i="1"/>
  <c r="F25" i="1"/>
  <c r="S24" i="1"/>
  <c r="R24" i="1"/>
  <c r="Q24" i="1"/>
  <c r="O24" i="1"/>
  <c r="N24" i="1"/>
  <c r="M24" i="1"/>
  <c r="L24" i="1"/>
  <c r="K24" i="1"/>
  <c r="J24" i="1"/>
  <c r="H24" i="1"/>
  <c r="G24" i="1"/>
  <c r="F24" i="1"/>
  <c r="S22" i="1"/>
  <c r="R22" i="1"/>
  <c r="Q22" i="1"/>
  <c r="O22" i="1"/>
  <c r="N22" i="1"/>
  <c r="M22" i="1"/>
  <c r="L22" i="1"/>
  <c r="K22" i="1"/>
  <c r="J22" i="1"/>
  <c r="H22" i="1"/>
  <c r="G22" i="1"/>
  <c r="F22" i="1"/>
  <c r="S21" i="1"/>
  <c r="R21" i="1"/>
  <c r="Q21" i="1"/>
  <c r="O21" i="1"/>
  <c r="N21" i="1"/>
  <c r="M21" i="1"/>
  <c r="L21" i="1"/>
  <c r="K21" i="1"/>
  <c r="J21" i="1"/>
  <c r="H21" i="1"/>
  <c r="G21" i="1"/>
  <c r="F21" i="1"/>
  <c r="S20" i="1"/>
  <c r="R20" i="1"/>
  <c r="Q20" i="1"/>
  <c r="O20" i="1"/>
  <c r="N20" i="1"/>
  <c r="M20" i="1"/>
  <c r="L20" i="1"/>
  <c r="K20" i="1"/>
  <c r="J20" i="1"/>
  <c r="H20" i="1"/>
  <c r="G20" i="1"/>
  <c r="F20" i="1"/>
  <c r="S18" i="1"/>
  <c r="R18" i="1"/>
  <c r="Q18" i="1"/>
  <c r="O18" i="1"/>
  <c r="N18" i="1"/>
  <c r="M18" i="1"/>
  <c r="L18" i="1"/>
  <c r="K18" i="1"/>
  <c r="J18" i="1"/>
  <c r="H18" i="1"/>
  <c r="G18" i="1"/>
  <c r="F18" i="1"/>
  <c r="S17" i="1"/>
  <c r="R17" i="1"/>
  <c r="Q17" i="1"/>
  <c r="O17" i="1"/>
  <c r="N17" i="1"/>
  <c r="M17" i="1"/>
  <c r="L17" i="1"/>
  <c r="K17" i="1"/>
  <c r="J17" i="1"/>
  <c r="H17" i="1"/>
  <c r="G17" i="1"/>
  <c r="F17" i="1"/>
  <c r="S16" i="1"/>
  <c r="R16" i="1"/>
  <c r="Q16" i="1"/>
  <c r="O16" i="1"/>
  <c r="N16" i="1"/>
  <c r="M16" i="1"/>
  <c r="L16" i="1"/>
  <c r="K16" i="1"/>
  <c r="J16" i="1"/>
  <c r="H16" i="1"/>
  <c r="G16" i="1"/>
  <c r="F16" i="1"/>
  <c r="S14" i="1"/>
  <c r="R14" i="1"/>
  <c r="Q14" i="1"/>
  <c r="O14" i="1"/>
  <c r="N14" i="1"/>
  <c r="M14" i="1"/>
  <c r="L14" i="1"/>
  <c r="K14" i="1"/>
  <c r="J14" i="1"/>
  <c r="H14" i="1"/>
  <c r="G14" i="1"/>
  <c r="F14" i="1"/>
  <c r="S13" i="1"/>
  <c r="R13" i="1"/>
  <c r="Q13" i="1"/>
  <c r="O13" i="1"/>
  <c r="N13" i="1"/>
  <c r="M13" i="1"/>
  <c r="L13" i="1"/>
  <c r="K13" i="1"/>
  <c r="J13" i="1"/>
  <c r="H13" i="1"/>
  <c r="G13" i="1"/>
  <c r="F13" i="1"/>
  <c r="S12" i="1"/>
  <c r="R12" i="1"/>
  <c r="Q12" i="1"/>
  <c r="O12" i="1"/>
  <c r="N12" i="1"/>
  <c r="M12" i="1"/>
  <c r="L12" i="1"/>
  <c r="K12" i="1"/>
  <c r="J12" i="1"/>
  <c r="H12" i="1"/>
  <c r="G12" i="1"/>
  <c r="F12" i="1"/>
  <c r="S10" i="1"/>
  <c r="R10" i="1"/>
  <c r="Q10" i="1"/>
  <c r="O10" i="1"/>
  <c r="N10" i="1"/>
  <c r="M10" i="1"/>
  <c r="L10" i="1"/>
  <c r="K10" i="1"/>
  <c r="J10" i="1"/>
  <c r="H10" i="1"/>
  <c r="G10" i="1"/>
  <c r="F10" i="1"/>
  <c r="S9" i="1"/>
  <c r="R9" i="1"/>
  <c r="Q9" i="1"/>
  <c r="O9" i="1"/>
  <c r="N9" i="1"/>
  <c r="M9" i="1"/>
  <c r="L9" i="1"/>
  <c r="K9" i="1"/>
  <c r="J9" i="1"/>
  <c r="H9" i="1"/>
  <c r="G9" i="1"/>
  <c r="F9" i="1"/>
  <c r="S8" i="1"/>
  <c r="R8" i="1"/>
  <c r="Q8" i="1"/>
  <c r="O8" i="1"/>
  <c r="N8" i="1"/>
  <c r="M8" i="1"/>
  <c r="L8" i="1"/>
  <c r="K8" i="1"/>
  <c r="J8" i="1"/>
  <c r="H8" i="1"/>
  <c r="G8" i="1"/>
  <c r="F8" i="1"/>
  <c r="S6" i="1"/>
  <c r="R6" i="1"/>
  <c r="Q6" i="1"/>
  <c r="O6" i="1"/>
  <c r="N6" i="1"/>
  <c r="M6" i="1"/>
  <c r="L6" i="1"/>
  <c r="K6" i="1"/>
  <c r="J6" i="1"/>
  <c r="H6" i="1"/>
  <c r="G6" i="1"/>
  <c r="F6" i="1"/>
  <c r="S5" i="1"/>
  <c r="R5" i="1"/>
  <c r="Q5" i="1"/>
  <c r="O5" i="1"/>
  <c r="N5" i="1"/>
  <c r="M5" i="1"/>
  <c r="L5" i="1"/>
  <c r="K5" i="1"/>
  <c r="J5" i="1"/>
  <c r="H5" i="1"/>
  <c r="G5" i="1"/>
  <c r="F5" i="1"/>
  <c r="S60" i="4"/>
  <c r="R60" i="4"/>
  <c r="Q60" i="4"/>
  <c r="O60" i="4"/>
  <c r="N60" i="4"/>
  <c r="M60" i="4"/>
  <c r="L60" i="4"/>
  <c r="K60" i="4"/>
  <c r="J60" i="4"/>
  <c r="H60" i="4"/>
  <c r="G60" i="4"/>
  <c r="F60" i="4"/>
  <c r="S58" i="4"/>
  <c r="R58" i="4"/>
  <c r="Q58" i="4"/>
  <c r="O58" i="4"/>
  <c r="N58" i="4"/>
  <c r="M58" i="4"/>
  <c r="L58" i="4"/>
  <c r="K58" i="4"/>
  <c r="J58" i="4"/>
  <c r="H58" i="4"/>
  <c r="G58" i="4"/>
  <c r="F58" i="4"/>
  <c r="S57" i="4"/>
  <c r="R57" i="4"/>
  <c r="Q57" i="4"/>
  <c r="O57" i="4"/>
  <c r="N57" i="4"/>
  <c r="M57" i="4"/>
  <c r="L57" i="4"/>
  <c r="K57" i="4"/>
  <c r="J57" i="4"/>
  <c r="H57" i="4"/>
  <c r="G57" i="4"/>
  <c r="F57" i="4"/>
  <c r="S56" i="4"/>
  <c r="R56" i="4"/>
  <c r="Q56" i="4"/>
  <c r="O56" i="4"/>
  <c r="N56" i="4"/>
  <c r="M56" i="4"/>
  <c r="L56" i="4"/>
  <c r="K56" i="4"/>
  <c r="J56" i="4"/>
  <c r="H56" i="4"/>
  <c r="G56" i="4"/>
  <c r="F56" i="4"/>
  <c r="S54" i="4"/>
  <c r="R54" i="4"/>
  <c r="Q54" i="4"/>
  <c r="O54" i="4"/>
  <c r="N54" i="4"/>
  <c r="M54" i="4"/>
  <c r="L54" i="4"/>
  <c r="K54" i="4"/>
  <c r="J54" i="4"/>
  <c r="H54" i="4"/>
  <c r="G54" i="4"/>
  <c r="F54" i="4"/>
  <c r="S53" i="4"/>
  <c r="R53" i="4"/>
  <c r="Q53" i="4"/>
  <c r="O53" i="4"/>
  <c r="N53" i="4"/>
  <c r="M53" i="4"/>
  <c r="L53" i="4"/>
  <c r="K53" i="4"/>
  <c r="J53" i="4"/>
  <c r="H53" i="4"/>
  <c r="G53" i="4"/>
  <c r="F53" i="4"/>
  <c r="S52" i="4"/>
  <c r="R52" i="4"/>
  <c r="Q52" i="4"/>
  <c r="O52" i="4"/>
  <c r="N52" i="4"/>
  <c r="M52" i="4"/>
  <c r="L52" i="4"/>
  <c r="K52" i="4"/>
  <c r="J52" i="4"/>
  <c r="H52" i="4"/>
  <c r="G52" i="4"/>
  <c r="F52" i="4"/>
  <c r="S50" i="4"/>
  <c r="R50" i="4"/>
  <c r="Q50" i="4"/>
  <c r="O50" i="4"/>
  <c r="N50" i="4"/>
  <c r="M50" i="4"/>
  <c r="L50" i="4"/>
  <c r="K50" i="4"/>
  <c r="J50" i="4"/>
  <c r="H50" i="4"/>
  <c r="G50" i="4"/>
  <c r="F50" i="4"/>
  <c r="S49" i="4"/>
  <c r="R49" i="4"/>
  <c r="Q49" i="4"/>
  <c r="O49" i="4"/>
  <c r="N49" i="4"/>
  <c r="M49" i="4"/>
  <c r="L49" i="4"/>
  <c r="K49" i="4"/>
  <c r="J49" i="4"/>
  <c r="H49" i="4"/>
  <c r="G49" i="4"/>
  <c r="F49" i="4"/>
  <c r="S48" i="4"/>
  <c r="R48" i="4"/>
  <c r="Q48" i="4"/>
  <c r="O48" i="4"/>
  <c r="N48" i="4"/>
  <c r="M48" i="4"/>
  <c r="L48" i="4"/>
  <c r="K48" i="4"/>
  <c r="J48" i="4"/>
  <c r="H48" i="4"/>
  <c r="G48" i="4"/>
  <c r="F48" i="4"/>
  <c r="S46" i="4"/>
  <c r="R46" i="4"/>
  <c r="Q46" i="4"/>
  <c r="O46" i="4"/>
  <c r="N46" i="4"/>
  <c r="M46" i="4"/>
  <c r="L46" i="4"/>
  <c r="K46" i="4"/>
  <c r="J46" i="4"/>
  <c r="H46" i="4"/>
  <c r="G46" i="4"/>
  <c r="F46" i="4"/>
  <c r="S45" i="4"/>
  <c r="R45" i="4"/>
  <c r="Q45" i="4"/>
  <c r="O45" i="4"/>
  <c r="N45" i="4"/>
  <c r="M45" i="4"/>
  <c r="L45" i="4"/>
  <c r="K45" i="4"/>
  <c r="J45" i="4"/>
  <c r="H45" i="4"/>
  <c r="G45" i="4"/>
  <c r="F45" i="4"/>
  <c r="S44" i="4"/>
  <c r="R44" i="4"/>
  <c r="Q44" i="4"/>
  <c r="O44" i="4"/>
  <c r="N44" i="4"/>
  <c r="M44" i="4"/>
  <c r="L44" i="4"/>
  <c r="K44" i="4"/>
  <c r="J44" i="4"/>
  <c r="H44" i="4"/>
  <c r="G44" i="4"/>
  <c r="F44" i="4"/>
  <c r="S42" i="4"/>
  <c r="R42" i="4"/>
  <c r="Q42" i="4"/>
  <c r="O42" i="4"/>
  <c r="N42" i="4"/>
  <c r="M42" i="4"/>
  <c r="L42" i="4"/>
  <c r="K42" i="4"/>
  <c r="J42" i="4"/>
  <c r="H42" i="4"/>
  <c r="G42" i="4"/>
  <c r="F42" i="4"/>
  <c r="S41" i="4"/>
  <c r="R41" i="4"/>
  <c r="Q41" i="4"/>
  <c r="O41" i="4"/>
  <c r="N41" i="4"/>
  <c r="M41" i="4"/>
  <c r="L41" i="4"/>
  <c r="K41" i="4"/>
  <c r="J41" i="4"/>
  <c r="H41" i="4"/>
  <c r="G41" i="4"/>
  <c r="F41" i="4"/>
  <c r="S40" i="4"/>
  <c r="R40" i="4"/>
  <c r="Q40" i="4"/>
  <c r="O40" i="4"/>
  <c r="N40" i="4"/>
  <c r="M40" i="4"/>
  <c r="L40" i="4"/>
  <c r="K40" i="4"/>
  <c r="J40" i="4"/>
  <c r="H40" i="4"/>
  <c r="G40" i="4"/>
  <c r="F40" i="4"/>
  <c r="S38" i="4"/>
  <c r="R38" i="4"/>
  <c r="Q38" i="4"/>
  <c r="O38" i="4"/>
  <c r="N38" i="4"/>
  <c r="M38" i="4"/>
  <c r="L38" i="4"/>
  <c r="K38" i="4"/>
  <c r="J38" i="4"/>
  <c r="H38" i="4"/>
  <c r="G38" i="4"/>
  <c r="F38" i="4"/>
  <c r="S37" i="4"/>
  <c r="R37" i="4"/>
  <c r="Q37" i="4"/>
  <c r="O37" i="4"/>
  <c r="N37" i="4"/>
  <c r="M37" i="4"/>
  <c r="L37" i="4"/>
  <c r="K37" i="4"/>
  <c r="J37" i="4"/>
  <c r="H37" i="4"/>
  <c r="G37" i="4"/>
  <c r="F37" i="4"/>
  <c r="S36" i="4"/>
  <c r="R36" i="4"/>
  <c r="Q36" i="4"/>
  <c r="O36" i="4"/>
  <c r="N36" i="4"/>
  <c r="M36" i="4"/>
  <c r="L36" i="4"/>
  <c r="K36" i="4"/>
  <c r="J36" i="4"/>
  <c r="H36" i="4"/>
  <c r="G36" i="4"/>
  <c r="F36" i="4"/>
  <c r="S34" i="4"/>
  <c r="R34" i="4"/>
  <c r="Q34" i="4"/>
  <c r="O34" i="4"/>
  <c r="N34" i="4"/>
  <c r="M34" i="4"/>
  <c r="L34" i="4"/>
  <c r="K34" i="4"/>
  <c r="J34" i="4"/>
  <c r="H34" i="4"/>
  <c r="G34" i="4"/>
  <c r="F34" i="4"/>
  <c r="S33" i="4"/>
  <c r="R33" i="4"/>
  <c r="Q33" i="4"/>
  <c r="O33" i="4"/>
  <c r="N33" i="4"/>
  <c r="M33" i="4"/>
  <c r="L33" i="4"/>
  <c r="K33" i="4"/>
  <c r="J33" i="4"/>
  <c r="H33" i="4"/>
  <c r="G33" i="4"/>
  <c r="F33" i="4"/>
  <c r="S32" i="4"/>
  <c r="R32" i="4"/>
  <c r="Q32" i="4"/>
  <c r="O32" i="4"/>
  <c r="N32" i="4"/>
  <c r="M32" i="4"/>
  <c r="L32" i="4"/>
  <c r="K32" i="4"/>
  <c r="J32" i="4"/>
  <c r="H32" i="4"/>
  <c r="G32" i="4"/>
  <c r="F32" i="4"/>
  <c r="S30" i="4"/>
  <c r="R30" i="4"/>
  <c r="Q30" i="4"/>
  <c r="O30" i="4"/>
  <c r="N30" i="4"/>
  <c r="M30" i="4"/>
  <c r="L30" i="4"/>
  <c r="K30" i="4"/>
  <c r="J30" i="4"/>
  <c r="H30" i="4"/>
  <c r="G30" i="4"/>
  <c r="F30" i="4"/>
  <c r="S29" i="4"/>
  <c r="R29" i="4"/>
  <c r="Q29" i="4"/>
  <c r="O29" i="4"/>
  <c r="N29" i="4"/>
  <c r="M29" i="4"/>
  <c r="L29" i="4"/>
  <c r="K29" i="4"/>
  <c r="J29" i="4"/>
  <c r="H29" i="4"/>
  <c r="G29" i="4"/>
  <c r="F29" i="4"/>
  <c r="S28" i="4"/>
  <c r="R28" i="4"/>
  <c r="Q28" i="4"/>
  <c r="O28" i="4"/>
  <c r="N28" i="4"/>
  <c r="M28" i="4"/>
  <c r="L28" i="4"/>
  <c r="K28" i="4"/>
  <c r="J28" i="4"/>
  <c r="H28" i="4"/>
  <c r="G28" i="4"/>
  <c r="F28" i="4"/>
  <c r="S26" i="4"/>
  <c r="R26" i="4"/>
  <c r="Q26" i="4"/>
  <c r="O26" i="4"/>
  <c r="N26" i="4"/>
  <c r="M26" i="4"/>
  <c r="L26" i="4"/>
  <c r="K26" i="4"/>
  <c r="J26" i="4"/>
  <c r="H26" i="4"/>
  <c r="G26" i="4"/>
  <c r="F26" i="4"/>
  <c r="S25" i="4"/>
  <c r="R25" i="4"/>
  <c r="Q25" i="4"/>
  <c r="O25" i="4"/>
  <c r="N25" i="4"/>
  <c r="M25" i="4"/>
  <c r="L25" i="4"/>
  <c r="K25" i="4"/>
  <c r="J25" i="4"/>
  <c r="H25" i="4"/>
  <c r="G25" i="4"/>
  <c r="F25" i="4"/>
  <c r="S24" i="4"/>
  <c r="R24" i="4"/>
  <c r="Q24" i="4"/>
  <c r="O24" i="4"/>
  <c r="N24" i="4"/>
  <c r="M24" i="4"/>
  <c r="L24" i="4"/>
  <c r="K24" i="4"/>
  <c r="J24" i="4"/>
  <c r="H24" i="4"/>
  <c r="G24" i="4"/>
  <c r="F24" i="4"/>
  <c r="S22" i="4"/>
  <c r="R22" i="4"/>
  <c r="Q22" i="4"/>
  <c r="O22" i="4"/>
  <c r="N22" i="4"/>
  <c r="M22" i="4"/>
  <c r="L22" i="4"/>
  <c r="K22" i="4"/>
  <c r="J22" i="4"/>
  <c r="H22" i="4"/>
  <c r="G22" i="4"/>
  <c r="F22" i="4"/>
  <c r="S21" i="4"/>
  <c r="R21" i="4"/>
  <c r="Q21" i="4"/>
  <c r="O21" i="4"/>
  <c r="N21" i="4"/>
  <c r="M21" i="4"/>
  <c r="L21" i="4"/>
  <c r="K21" i="4"/>
  <c r="J21" i="4"/>
  <c r="H21" i="4"/>
  <c r="G21" i="4"/>
  <c r="F21" i="4"/>
  <c r="S20" i="4"/>
  <c r="R20" i="4"/>
  <c r="Q20" i="4"/>
  <c r="O20" i="4"/>
  <c r="N20" i="4"/>
  <c r="M20" i="4"/>
  <c r="L20" i="4"/>
  <c r="K20" i="4"/>
  <c r="J20" i="4"/>
  <c r="H20" i="4"/>
  <c r="G20" i="4"/>
  <c r="F20" i="4"/>
  <c r="S18" i="4"/>
  <c r="R18" i="4"/>
  <c r="Q18" i="4"/>
  <c r="O18" i="4"/>
  <c r="N18" i="4"/>
  <c r="M18" i="4"/>
  <c r="L18" i="4"/>
  <c r="K18" i="4"/>
  <c r="J18" i="4"/>
  <c r="H18" i="4"/>
  <c r="G18" i="4"/>
  <c r="F18" i="4"/>
  <c r="S17" i="4"/>
  <c r="R17" i="4"/>
  <c r="Q17" i="4"/>
  <c r="O17" i="4"/>
  <c r="N17" i="4"/>
  <c r="M17" i="4"/>
  <c r="L17" i="4"/>
  <c r="K17" i="4"/>
  <c r="J17" i="4"/>
  <c r="H17" i="4"/>
  <c r="G17" i="4"/>
  <c r="F17" i="4"/>
  <c r="S16" i="4"/>
  <c r="R16" i="4"/>
  <c r="Q16" i="4"/>
  <c r="O16" i="4"/>
  <c r="N16" i="4"/>
  <c r="M16" i="4"/>
  <c r="L16" i="4"/>
  <c r="K16" i="4"/>
  <c r="J16" i="4"/>
  <c r="H16" i="4"/>
  <c r="G16" i="4"/>
  <c r="F16" i="4"/>
  <c r="S14" i="4"/>
  <c r="R14" i="4"/>
  <c r="Q14" i="4"/>
  <c r="O14" i="4"/>
  <c r="N14" i="4"/>
  <c r="M14" i="4"/>
  <c r="L14" i="4"/>
  <c r="K14" i="4"/>
  <c r="J14" i="4"/>
  <c r="H14" i="4"/>
  <c r="G14" i="4"/>
  <c r="F14" i="4"/>
  <c r="S13" i="4"/>
  <c r="R13" i="4"/>
  <c r="Q13" i="4"/>
  <c r="O13" i="4"/>
  <c r="N13" i="4"/>
  <c r="M13" i="4"/>
  <c r="L13" i="4"/>
  <c r="K13" i="4"/>
  <c r="J13" i="4"/>
  <c r="H13" i="4"/>
  <c r="G13" i="4"/>
  <c r="F13" i="4"/>
  <c r="S12" i="4"/>
  <c r="R12" i="4"/>
  <c r="Q12" i="4"/>
  <c r="O12" i="4"/>
  <c r="N12" i="4"/>
  <c r="M12" i="4"/>
  <c r="L12" i="4"/>
  <c r="K12" i="4"/>
  <c r="J12" i="4"/>
  <c r="H12" i="4"/>
  <c r="G12" i="4"/>
  <c r="F12" i="4"/>
  <c r="S10" i="4"/>
  <c r="R10" i="4"/>
  <c r="Q10" i="4"/>
  <c r="O10" i="4"/>
  <c r="N10" i="4"/>
  <c r="M10" i="4"/>
  <c r="L10" i="4"/>
  <c r="K10" i="4"/>
  <c r="J10" i="4"/>
  <c r="H10" i="4"/>
  <c r="G10" i="4"/>
  <c r="F10" i="4"/>
  <c r="S9" i="4"/>
  <c r="R9" i="4"/>
  <c r="Q9" i="4"/>
  <c r="O9" i="4"/>
  <c r="N9" i="4"/>
  <c r="M9" i="4"/>
  <c r="L9" i="4"/>
  <c r="K9" i="4"/>
  <c r="J9" i="4"/>
  <c r="H9" i="4"/>
  <c r="G9" i="4"/>
  <c r="F9" i="4"/>
  <c r="S8" i="4"/>
  <c r="R8" i="4"/>
  <c r="Q8" i="4"/>
  <c r="O8" i="4"/>
  <c r="N8" i="4"/>
  <c r="M8" i="4"/>
  <c r="L8" i="4"/>
  <c r="K8" i="4"/>
  <c r="J8" i="4"/>
  <c r="H8" i="4"/>
  <c r="G8" i="4"/>
  <c r="F8" i="4"/>
  <c r="S6" i="4"/>
  <c r="R6" i="4"/>
  <c r="Q6" i="4"/>
  <c r="O6" i="4"/>
  <c r="N6" i="4"/>
  <c r="M6" i="4"/>
  <c r="L6" i="4"/>
  <c r="K6" i="4"/>
  <c r="J6" i="4"/>
  <c r="H6" i="4"/>
  <c r="G6" i="4"/>
  <c r="F6" i="4"/>
  <c r="S5" i="4"/>
  <c r="R5" i="4"/>
  <c r="Q5" i="4"/>
  <c r="O5" i="4"/>
  <c r="N5" i="4"/>
  <c r="M5" i="4"/>
  <c r="L5" i="4"/>
  <c r="K5" i="4"/>
  <c r="J5" i="4"/>
  <c r="H5" i="4"/>
  <c r="G5" i="4"/>
  <c r="F5" i="4"/>
  <c r="S120" i="3"/>
  <c r="R120" i="3"/>
  <c r="Q120" i="3"/>
  <c r="O120" i="3"/>
  <c r="N120" i="3"/>
  <c r="M120" i="3"/>
  <c r="L120" i="3"/>
  <c r="K120" i="3"/>
  <c r="J120" i="3"/>
  <c r="H120" i="3"/>
  <c r="G120" i="3"/>
  <c r="F120" i="3"/>
  <c r="S118" i="3"/>
  <c r="R118" i="3"/>
  <c r="Q118" i="3"/>
  <c r="O118" i="3"/>
  <c r="N118" i="3"/>
  <c r="M118" i="3"/>
  <c r="L118" i="3"/>
  <c r="K118" i="3"/>
  <c r="J118" i="3"/>
  <c r="H118" i="3"/>
  <c r="G118" i="3"/>
  <c r="F118" i="3"/>
  <c r="S117" i="3"/>
  <c r="R117" i="3"/>
  <c r="Q117" i="3"/>
  <c r="O117" i="3"/>
  <c r="N117" i="3"/>
  <c r="M117" i="3"/>
  <c r="L117" i="3"/>
  <c r="K117" i="3"/>
  <c r="J117" i="3"/>
  <c r="H117" i="3"/>
  <c r="G117" i="3"/>
  <c r="F117" i="3"/>
  <c r="S116" i="3"/>
  <c r="R116" i="3"/>
  <c r="Q116" i="3"/>
  <c r="O116" i="3"/>
  <c r="N116" i="3"/>
  <c r="M116" i="3"/>
  <c r="L116" i="3"/>
  <c r="K116" i="3"/>
  <c r="J116" i="3"/>
  <c r="H116" i="3"/>
  <c r="G116" i="3"/>
  <c r="F116" i="3"/>
  <c r="S114" i="3"/>
  <c r="R114" i="3"/>
  <c r="Q114" i="3"/>
  <c r="O114" i="3"/>
  <c r="N114" i="3"/>
  <c r="M114" i="3"/>
  <c r="L114" i="3"/>
  <c r="K114" i="3"/>
  <c r="J114" i="3"/>
  <c r="H114" i="3"/>
  <c r="G114" i="3"/>
  <c r="F114" i="3"/>
  <c r="S113" i="3"/>
  <c r="R113" i="3"/>
  <c r="Q113" i="3"/>
  <c r="O113" i="3"/>
  <c r="N113" i="3"/>
  <c r="M113" i="3"/>
  <c r="L113" i="3"/>
  <c r="K113" i="3"/>
  <c r="J113" i="3"/>
  <c r="H113" i="3"/>
  <c r="G113" i="3"/>
  <c r="F113" i="3"/>
  <c r="S112" i="3"/>
  <c r="R112" i="3"/>
  <c r="Q112" i="3"/>
  <c r="O112" i="3"/>
  <c r="N112" i="3"/>
  <c r="M112" i="3"/>
  <c r="L112" i="3"/>
  <c r="K112" i="3"/>
  <c r="J112" i="3"/>
  <c r="H112" i="3"/>
  <c r="G112" i="3"/>
  <c r="F112" i="3"/>
  <c r="S110" i="3"/>
  <c r="R110" i="3"/>
  <c r="Q110" i="3"/>
  <c r="O110" i="3"/>
  <c r="N110" i="3"/>
  <c r="M110" i="3"/>
  <c r="L110" i="3"/>
  <c r="K110" i="3"/>
  <c r="J110" i="3"/>
  <c r="H110" i="3"/>
  <c r="G110" i="3"/>
  <c r="F110" i="3"/>
  <c r="S109" i="3"/>
  <c r="R109" i="3"/>
  <c r="Q109" i="3"/>
  <c r="O109" i="3"/>
  <c r="N109" i="3"/>
  <c r="M109" i="3"/>
  <c r="L109" i="3"/>
  <c r="K109" i="3"/>
  <c r="J109" i="3"/>
  <c r="H109" i="3"/>
  <c r="G109" i="3"/>
  <c r="F109" i="3"/>
  <c r="S108" i="3"/>
  <c r="R108" i="3"/>
  <c r="Q108" i="3"/>
  <c r="O108" i="3"/>
  <c r="N108" i="3"/>
  <c r="M108" i="3"/>
  <c r="L108" i="3"/>
  <c r="K108" i="3"/>
  <c r="J108" i="3"/>
  <c r="H108" i="3"/>
  <c r="G108" i="3"/>
  <c r="F108" i="3"/>
  <c r="S106" i="3"/>
  <c r="R106" i="3"/>
  <c r="Q106" i="3"/>
  <c r="O106" i="3"/>
  <c r="N106" i="3"/>
  <c r="M106" i="3"/>
  <c r="L106" i="3"/>
  <c r="K106" i="3"/>
  <c r="J106" i="3"/>
  <c r="H106" i="3"/>
  <c r="G106" i="3"/>
  <c r="F106" i="3"/>
  <c r="S105" i="3"/>
  <c r="R105" i="3"/>
  <c r="Q105" i="3"/>
  <c r="O105" i="3"/>
  <c r="N105" i="3"/>
  <c r="M105" i="3"/>
  <c r="L105" i="3"/>
  <c r="K105" i="3"/>
  <c r="J105" i="3"/>
  <c r="H105" i="3"/>
  <c r="G105" i="3"/>
  <c r="F105" i="3"/>
  <c r="S104" i="3"/>
  <c r="R104" i="3"/>
  <c r="Q104" i="3"/>
  <c r="O104" i="3"/>
  <c r="N104" i="3"/>
  <c r="M104" i="3"/>
  <c r="L104" i="3"/>
  <c r="K104" i="3"/>
  <c r="J104" i="3"/>
  <c r="H104" i="3"/>
  <c r="G104" i="3"/>
  <c r="F104" i="3"/>
  <c r="S102" i="3"/>
  <c r="R102" i="3"/>
  <c r="Q102" i="3"/>
  <c r="O102" i="3"/>
  <c r="N102" i="3"/>
  <c r="M102" i="3"/>
  <c r="L102" i="3"/>
  <c r="K102" i="3"/>
  <c r="J102" i="3"/>
  <c r="H102" i="3"/>
  <c r="G102" i="3"/>
  <c r="F102" i="3"/>
  <c r="S101" i="3"/>
  <c r="R101" i="3"/>
  <c r="Q101" i="3"/>
  <c r="O101" i="3"/>
  <c r="N101" i="3"/>
  <c r="M101" i="3"/>
  <c r="L101" i="3"/>
  <c r="K101" i="3"/>
  <c r="J101" i="3"/>
  <c r="H101" i="3"/>
  <c r="G101" i="3"/>
  <c r="F101" i="3"/>
  <c r="S100" i="3"/>
  <c r="R100" i="3"/>
  <c r="Q100" i="3"/>
  <c r="O100" i="3"/>
  <c r="N100" i="3"/>
  <c r="M100" i="3"/>
  <c r="L100" i="3"/>
  <c r="K100" i="3"/>
  <c r="J100" i="3"/>
  <c r="H100" i="3"/>
  <c r="G100" i="3"/>
  <c r="F100" i="3"/>
  <c r="S98" i="3"/>
  <c r="R98" i="3"/>
  <c r="Q98" i="3"/>
  <c r="O98" i="3"/>
  <c r="N98" i="3"/>
  <c r="M98" i="3"/>
  <c r="L98" i="3"/>
  <c r="K98" i="3"/>
  <c r="J98" i="3"/>
  <c r="H98" i="3"/>
  <c r="G98" i="3"/>
  <c r="F98" i="3"/>
  <c r="S97" i="3"/>
  <c r="R97" i="3"/>
  <c r="Q97" i="3"/>
  <c r="O97" i="3"/>
  <c r="N97" i="3"/>
  <c r="M97" i="3"/>
  <c r="L97" i="3"/>
  <c r="K97" i="3"/>
  <c r="J97" i="3"/>
  <c r="H97" i="3"/>
  <c r="G97" i="3"/>
  <c r="F97" i="3"/>
  <c r="S96" i="3"/>
  <c r="R96" i="3"/>
  <c r="Q96" i="3"/>
  <c r="O96" i="3"/>
  <c r="N96" i="3"/>
  <c r="M96" i="3"/>
  <c r="L96" i="3"/>
  <c r="K96" i="3"/>
  <c r="J96" i="3"/>
  <c r="H96" i="3"/>
  <c r="G96" i="3"/>
  <c r="F96" i="3"/>
  <c r="S94" i="3"/>
  <c r="R94" i="3"/>
  <c r="Q94" i="3"/>
  <c r="O94" i="3"/>
  <c r="N94" i="3"/>
  <c r="M94" i="3"/>
  <c r="L94" i="3"/>
  <c r="K94" i="3"/>
  <c r="J94" i="3"/>
  <c r="H94" i="3"/>
  <c r="G94" i="3"/>
  <c r="F94" i="3"/>
  <c r="S93" i="3"/>
  <c r="R93" i="3"/>
  <c r="Q93" i="3"/>
  <c r="O93" i="3"/>
  <c r="N93" i="3"/>
  <c r="M93" i="3"/>
  <c r="L93" i="3"/>
  <c r="K93" i="3"/>
  <c r="J93" i="3"/>
  <c r="H93" i="3"/>
  <c r="G93" i="3"/>
  <c r="F93" i="3"/>
  <c r="S92" i="3"/>
  <c r="R92" i="3"/>
  <c r="Q92" i="3"/>
  <c r="O92" i="3"/>
  <c r="N92" i="3"/>
  <c r="M92" i="3"/>
  <c r="L92" i="3"/>
  <c r="K92" i="3"/>
  <c r="J92" i="3"/>
  <c r="H92" i="3"/>
  <c r="G92" i="3"/>
  <c r="F92" i="3"/>
  <c r="S90" i="3"/>
  <c r="R90" i="3"/>
  <c r="Q90" i="3"/>
  <c r="O90" i="3"/>
  <c r="N90" i="3"/>
  <c r="M90" i="3"/>
  <c r="L90" i="3"/>
  <c r="K90" i="3"/>
  <c r="J90" i="3"/>
  <c r="H90" i="3"/>
  <c r="G90" i="3"/>
  <c r="F90" i="3"/>
  <c r="S89" i="3"/>
  <c r="R89" i="3"/>
  <c r="Q89" i="3"/>
  <c r="O89" i="3"/>
  <c r="N89" i="3"/>
  <c r="M89" i="3"/>
  <c r="L89" i="3"/>
  <c r="K89" i="3"/>
  <c r="J89" i="3"/>
  <c r="H89" i="3"/>
  <c r="G89" i="3"/>
  <c r="F89" i="3"/>
  <c r="S88" i="3"/>
  <c r="R88" i="3"/>
  <c r="Q88" i="3"/>
  <c r="O88" i="3"/>
  <c r="N88" i="3"/>
  <c r="M88" i="3"/>
  <c r="L88" i="3"/>
  <c r="K88" i="3"/>
  <c r="J88" i="3"/>
  <c r="H88" i="3"/>
  <c r="G88" i="3"/>
  <c r="F88" i="3"/>
  <c r="S86" i="3"/>
  <c r="R86" i="3"/>
  <c r="Q86" i="3"/>
  <c r="O86" i="3"/>
  <c r="N86" i="3"/>
  <c r="M86" i="3"/>
  <c r="L86" i="3"/>
  <c r="K86" i="3"/>
  <c r="J86" i="3"/>
  <c r="H86" i="3"/>
  <c r="G86" i="3"/>
  <c r="F86" i="3"/>
  <c r="S85" i="3"/>
  <c r="R85" i="3"/>
  <c r="Q85" i="3"/>
  <c r="O85" i="3"/>
  <c r="N85" i="3"/>
  <c r="M85" i="3"/>
  <c r="L85" i="3"/>
  <c r="K85" i="3"/>
  <c r="J85" i="3"/>
  <c r="H85" i="3"/>
  <c r="G85" i="3"/>
  <c r="F85" i="3"/>
  <c r="S84" i="3"/>
  <c r="R84" i="3"/>
  <c r="Q84" i="3"/>
  <c r="O84" i="3"/>
  <c r="N84" i="3"/>
  <c r="M84" i="3"/>
  <c r="L84" i="3"/>
  <c r="K84" i="3"/>
  <c r="J84" i="3"/>
  <c r="H84" i="3"/>
  <c r="G84" i="3"/>
  <c r="F84" i="3"/>
  <c r="S82" i="3"/>
  <c r="R82" i="3"/>
  <c r="Q82" i="3"/>
  <c r="O82" i="3"/>
  <c r="N82" i="3"/>
  <c r="M82" i="3"/>
  <c r="L82" i="3"/>
  <c r="K82" i="3"/>
  <c r="J82" i="3"/>
  <c r="H82" i="3"/>
  <c r="G82" i="3"/>
  <c r="F82" i="3"/>
  <c r="S81" i="3"/>
  <c r="R81" i="3"/>
  <c r="Q81" i="3"/>
  <c r="O81" i="3"/>
  <c r="N81" i="3"/>
  <c r="M81" i="3"/>
  <c r="L81" i="3"/>
  <c r="K81" i="3"/>
  <c r="J81" i="3"/>
  <c r="H81" i="3"/>
  <c r="G81" i="3"/>
  <c r="F81" i="3"/>
  <c r="S80" i="3"/>
  <c r="R80" i="3"/>
  <c r="Q80" i="3"/>
  <c r="O80" i="3"/>
  <c r="N80" i="3"/>
  <c r="M80" i="3"/>
  <c r="L80" i="3"/>
  <c r="K80" i="3"/>
  <c r="J80" i="3"/>
  <c r="H80" i="3"/>
  <c r="G80" i="3"/>
  <c r="F80" i="3"/>
  <c r="S78" i="3"/>
  <c r="R78" i="3"/>
  <c r="Q78" i="3"/>
  <c r="O78" i="3"/>
  <c r="N78" i="3"/>
  <c r="M78" i="3"/>
  <c r="L78" i="3"/>
  <c r="K78" i="3"/>
  <c r="J78" i="3"/>
  <c r="H78" i="3"/>
  <c r="G78" i="3"/>
  <c r="F78" i="3"/>
  <c r="S77" i="3"/>
  <c r="R77" i="3"/>
  <c r="Q77" i="3"/>
  <c r="O77" i="3"/>
  <c r="N77" i="3"/>
  <c r="M77" i="3"/>
  <c r="L77" i="3"/>
  <c r="K77" i="3"/>
  <c r="J77" i="3"/>
  <c r="H77" i="3"/>
  <c r="G77" i="3"/>
  <c r="F77" i="3"/>
  <c r="S76" i="3"/>
  <c r="R76" i="3"/>
  <c r="Q76" i="3"/>
  <c r="O76" i="3"/>
  <c r="N76" i="3"/>
  <c r="M76" i="3"/>
  <c r="L76" i="3"/>
  <c r="K76" i="3"/>
  <c r="J76" i="3"/>
  <c r="H76" i="3"/>
  <c r="G76" i="3"/>
  <c r="F76" i="3"/>
  <c r="S74" i="3"/>
  <c r="R74" i="3"/>
  <c r="Q74" i="3"/>
  <c r="O74" i="3"/>
  <c r="N74" i="3"/>
  <c r="M74" i="3"/>
  <c r="L74" i="3"/>
  <c r="K74" i="3"/>
  <c r="J74" i="3"/>
  <c r="H74" i="3"/>
  <c r="G74" i="3"/>
  <c r="F74" i="3"/>
  <c r="S73" i="3"/>
  <c r="R73" i="3"/>
  <c r="Q73" i="3"/>
  <c r="O73" i="3"/>
  <c r="N73" i="3"/>
  <c r="M73" i="3"/>
  <c r="L73" i="3"/>
  <c r="K73" i="3"/>
  <c r="J73" i="3"/>
  <c r="H73" i="3"/>
  <c r="G73" i="3"/>
  <c r="F73" i="3"/>
  <c r="S72" i="3"/>
  <c r="R72" i="3"/>
  <c r="Q72" i="3"/>
  <c r="O72" i="3"/>
  <c r="N72" i="3"/>
  <c r="M72" i="3"/>
  <c r="L72" i="3"/>
  <c r="K72" i="3"/>
  <c r="J72" i="3"/>
  <c r="H72" i="3"/>
  <c r="G72" i="3"/>
  <c r="F72" i="3"/>
  <c r="S70" i="3"/>
  <c r="R70" i="3"/>
  <c r="Q70" i="3"/>
  <c r="O70" i="3"/>
  <c r="N70" i="3"/>
  <c r="M70" i="3"/>
  <c r="L70" i="3"/>
  <c r="K70" i="3"/>
  <c r="J70" i="3"/>
  <c r="H70" i="3"/>
  <c r="G70" i="3"/>
  <c r="F70" i="3"/>
  <c r="S69" i="3"/>
  <c r="R69" i="3"/>
  <c r="Q69" i="3"/>
  <c r="O69" i="3"/>
  <c r="N69" i="3"/>
  <c r="M69" i="3"/>
  <c r="L69" i="3"/>
  <c r="K69" i="3"/>
  <c r="J69" i="3"/>
  <c r="H69" i="3"/>
  <c r="G69" i="3"/>
  <c r="F69" i="3"/>
  <c r="S68" i="3"/>
  <c r="R68" i="3"/>
  <c r="Q68" i="3"/>
  <c r="O68" i="3"/>
  <c r="N68" i="3"/>
  <c r="M68" i="3"/>
  <c r="L68" i="3"/>
  <c r="K68" i="3"/>
  <c r="J68" i="3"/>
  <c r="H68" i="3"/>
  <c r="G68" i="3"/>
  <c r="F68" i="3"/>
  <c r="S66" i="3"/>
  <c r="R66" i="3"/>
  <c r="Q66" i="3"/>
  <c r="O66" i="3"/>
  <c r="N66" i="3"/>
  <c r="M66" i="3"/>
  <c r="L66" i="3"/>
  <c r="K66" i="3"/>
  <c r="J66" i="3"/>
  <c r="H66" i="3"/>
  <c r="G66" i="3"/>
  <c r="F66" i="3"/>
  <c r="S65" i="3"/>
  <c r="R65" i="3"/>
  <c r="Q65" i="3"/>
  <c r="O65" i="3"/>
  <c r="N65" i="3"/>
  <c r="M65" i="3"/>
  <c r="L65" i="3"/>
  <c r="K65" i="3"/>
  <c r="J65" i="3"/>
  <c r="H65" i="3"/>
  <c r="G65" i="3"/>
  <c r="F65" i="3"/>
  <c r="S64" i="3"/>
  <c r="R64" i="3"/>
  <c r="Q64" i="3"/>
  <c r="O64" i="3"/>
  <c r="N64" i="3"/>
  <c r="M64" i="3"/>
  <c r="L64" i="3"/>
  <c r="K64" i="3"/>
  <c r="J64" i="3"/>
  <c r="H64" i="3"/>
  <c r="G64" i="3"/>
  <c r="F64" i="3"/>
  <c r="S62" i="3"/>
  <c r="R62" i="3"/>
  <c r="Q62" i="3"/>
  <c r="O62" i="3"/>
  <c r="N62" i="3"/>
  <c r="M62" i="3"/>
  <c r="L62" i="3"/>
  <c r="K62" i="3"/>
  <c r="J62" i="3"/>
  <c r="H62" i="3"/>
  <c r="G62" i="3"/>
  <c r="F62" i="3"/>
  <c r="S61" i="3"/>
  <c r="R61" i="3"/>
  <c r="Q61" i="3"/>
  <c r="O61" i="3"/>
  <c r="N61" i="3"/>
  <c r="M61" i="3"/>
  <c r="L61" i="3"/>
  <c r="K61" i="3"/>
  <c r="J61" i="3"/>
  <c r="H61" i="3"/>
  <c r="G61" i="3"/>
  <c r="F61" i="3"/>
  <c r="S60" i="3"/>
  <c r="R60" i="3"/>
  <c r="Q60" i="3"/>
  <c r="O60" i="3"/>
  <c r="N60" i="3"/>
  <c r="M60" i="3"/>
  <c r="L60" i="3"/>
  <c r="K60" i="3"/>
  <c r="J60" i="3"/>
  <c r="H60" i="3"/>
  <c r="G60" i="3"/>
  <c r="F60" i="3"/>
  <c r="S58" i="3"/>
  <c r="R58" i="3"/>
  <c r="Q58" i="3"/>
  <c r="O58" i="3"/>
  <c r="N58" i="3"/>
  <c r="M58" i="3"/>
  <c r="L58" i="3"/>
  <c r="K58" i="3"/>
  <c r="J58" i="3"/>
  <c r="H58" i="3"/>
  <c r="G58" i="3"/>
  <c r="F58" i="3"/>
  <c r="S57" i="3"/>
  <c r="R57" i="3"/>
  <c r="Q57" i="3"/>
  <c r="O57" i="3"/>
  <c r="N57" i="3"/>
  <c r="M57" i="3"/>
  <c r="L57" i="3"/>
  <c r="K57" i="3"/>
  <c r="J57" i="3"/>
  <c r="H57" i="3"/>
  <c r="G57" i="3"/>
  <c r="F57" i="3"/>
  <c r="S56" i="3"/>
  <c r="R56" i="3"/>
  <c r="Q56" i="3"/>
  <c r="O56" i="3"/>
  <c r="N56" i="3"/>
  <c r="M56" i="3"/>
  <c r="L56" i="3"/>
  <c r="K56" i="3"/>
  <c r="J56" i="3"/>
  <c r="H56" i="3"/>
  <c r="G56" i="3"/>
  <c r="F56" i="3"/>
  <c r="S54" i="3"/>
  <c r="R54" i="3"/>
  <c r="Q54" i="3"/>
  <c r="O54" i="3"/>
  <c r="N54" i="3"/>
  <c r="M54" i="3"/>
  <c r="L54" i="3"/>
  <c r="K54" i="3"/>
  <c r="J54" i="3"/>
  <c r="H54" i="3"/>
  <c r="G54" i="3"/>
  <c r="F54" i="3"/>
  <c r="S53" i="3"/>
  <c r="R53" i="3"/>
  <c r="Q53" i="3"/>
  <c r="O53" i="3"/>
  <c r="N53" i="3"/>
  <c r="M53" i="3"/>
  <c r="L53" i="3"/>
  <c r="K53" i="3"/>
  <c r="J53" i="3"/>
  <c r="H53" i="3"/>
  <c r="G53" i="3"/>
  <c r="F53" i="3"/>
  <c r="S52" i="3"/>
  <c r="R52" i="3"/>
  <c r="Q52" i="3"/>
  <c r="O52" i="3"/>
  <c r="N52" i="3"/>
  <c r="M52" i="3"/>
  <c r="L52" i="3"/>
  <c r="K52" i="3"/>
  <c r="J52" i="3"/>
  <c r="H52" i="3"/>
  <c r="G52" i="3"/>
  <c r="F52" i="3"/>
  <c r="S50" i="3"/>
  <c r="R50" i="3"/>
  <c r="Q50" i="3"/>
  <c r="O50" i="3"/>
  <c r="N50" i="3"/>
  <c r="M50" i="3"/>
  <c r="L50" i="3"/>
  <c r="K50" i="3"/>
  <c r="J50" i="3"/>
  <c r="H50" i="3"/>
  <c r="G50" i="3"/>
  <c r="F50" i="3"/>
  <c r="S49" i="3"/>
  <c r="R49" i="3"/>
  <c r="Q49" i="3"/>
  <c r="O49" i="3"/>
  <c r="N49" i="3"/>
  <c r="M49" i="3"/>
  <c r="L49" i="3"/>
  <c r="K49" i="3"/>
  <c r="J49" i="3"/>
  <c r="H49" i="3"/>
  <c r="G49" i="3"/>
  <c r="F49" i="3"/>
  <c r="S48" i="3"/>
  <c r="R48" i="3"/>
  <c r="Q48" i="3"/>
  <c r="O48" i="3"/>
  <c r="N48" i="3"/>
  <c r="M48" i="3"/>
  <c r="L48" i="3"/>
  <c r="K48" i="3"/>
  <c r="J48" i="3"/>
  <c r="H48" i="3"/>
  <c r="G48" i="3"/>
  <c r="F48" i="3"/>
  <c r="S46" i="3"/>
  <c r="R46" i="3"/>
  <c r="Q46" i="3"/>
  <c r="O46" i="3"/>
  <c r="N46" i="3"/>
  <c r="M46" i="3"/>
  <c r="L46" i="3"/>
  <c r="K46" i="3"/>
  <c r="J46" i="3"/>
  <c r="H46" i="3"/>
  <c r="G46" i="3"/>
  <c r="F46" i="3"/>
  <c r="S45" i="3"/>
  <c r="R45" i="3"/>
  <c r="Q45" i="3"/>
  <c r="O45" i="3"/>
  <c r="N45" i="3"/>
  <c r="M45" i="3"/>
  <c r="L45" i="3"/>
  <c r="K45" i="3"/>
  <c r="J45" i="3"/>
  <c r="H45" i="3"/>
  <c r="G45" i="3"/>
  <c r="F45" i="3"/>
  <c r="S44" i="3"/>
  <c r="R44" i="3"/>
  <c r="Q44" i="3"/>
  <c r="O44" i="3"/>
  <c r="N44" i="3"/>
  <c r="M44" i="3"/>
  <c r="L44" i="3"/>
  <c r="K44" i="3"/>
  <c r="J44" i="3"/>
  <c r="H44" i="3"/>
  <c r="G44" i="3"/>
  <c r="F44" i="3"/>
  <c r="S42" i="3"/>
  <c r="R42" i="3"/>
  <c r="Q42" i="3"/>
  <c r="O42" i="3"/>
  <c r="N42" i="3"/>
  <c r="M42" i="3"/>
  <c r="L42" i="3"/>
  <c r="K42" i="3"/>
  <c r="J42" i="3"/>
  <c r="H42" i="3"/>
  <c r="G42" i="3"/>
  <c r="F42" i="3"/>
  <c r="S41" i="3"/>
  <c r="R41" i="3"/>
  <c r="Q41" i="3"/>
  <c r="O41" i="3"/>
  <c r="N41" i="3"/>
  <c r="M41" i="3"/>
  <c r="L41" i="3"/>
  <c r="K41" i="3"/>
  <c r="J41" i="3"/>
  <c r="H41" i="3"/>
  <c r="G41" i="3"/>
  <c r="F41" i="3"/>
  <c r="S40" i="3"/>
  <c r="R40" i="3"/>
  <c r="Q40" i="3"/>
  <c r="O40" i="3"/>
  <c r="N40" i="3"/>
  <c r="M40" i="3"/>
  <c r="L40" i="3"/>
  <c r="K40" i="3"/>
  <c r="J40" i="3"/>
  <c r="H40" i="3"/>
  <c r="G40" i="3"/>
  <c r="F40" i="3"/>
  <c r="S38" i="3"/>
  <c r="R38" i="3"/>
  <c r="Q38" i="3"/>
  <c r="O38" i="3"/>
  <c r="N38" i="3"/>
  <c r="M38" i="3"/>
  <c r="L38" i="3"/>
  <c r="K38" i="3"/>
  <c r="J38" i="3"/>
  <c r="H38" i="3"/>
  <c r="G38" i="3"/>
  <c r="F38" i="3"/>
  <c r="S37" i="3"/>
  <c r="R37" i="3"/>
  <c r="Q37" i="3"/>
  <c r="O37" i="3"/>
  <c r="N37" i="3"/>
  <c r="M37" i="3"/>
  <c r="L37" i="3"/>
  <c r="K37" i="3"/>
  <c r="J37" i="3"/>
  <c r="H37" i="3"/>
  <c r="G37" i="3"/>
  <c r="F37" i="3"/>
  <c r="S36" i="3"/>
  <c r="R36" i="3"/>
  <c r="Q36" i="3"/>
  <c r="O36" i="3"/>
  <c r="N36" i="3"/>
  <c r="M36" i="3"/>
  <c r="L36" i="3"/>
  <c r="K36" i="3"/>
  <c r="J36" i="3"/>
  <c r="H36" i="3"/>
  <c r="G36" i="3"/>
  <c r="F36" i="3"/>
  <c r="S34" i="3"/>
  <c r="R34" i="3"/>
  <c r="Q34" i="3"/>
  <c r="O34" i="3"/>
  <c r="N34" i="3"/>
  <c r="M34" i="3"/>
  <c r="L34" i="3"/>
  <c r="K34" i="3"/>
  <c r="J34" i="3"/>
  <c r="H34" i="3"/>
  <c r="G34" i="3"/>
  <c r="F34" i="3"/>
  <c r="S33" i="3"/>
  <c r="R33" i="3"/>
  <c r="Q33" i="3"/>
  <c r="O33" i="3"/>
  <c r="N33" i="3"/>
  <c r="M33" i="3"/>
  <c r="L33" i="3"/>
  <c r="K33" i="3"/>
  <c r="J33" i="3"/>
  <c r="H33" i="3"/>
  <c r="G33" i="3"/>
  <c r="F33" i="3"/>
  <c r="S32" i="3"/>
  <c r="R32" i="3"/>
  <c r="Q32" i="3"/>
  <c r="O32" i="3"/>
  <c r="N32" i="3"/>
  <c r="M32" i="3"/>
  <c r="L32" i="3"/>
  <c r="K32" i="3"/>
  <c r="J32" i="3"/>
  <c r="H32" i="3"/>
  <c r="G32" i="3"/>
  <c r="F32" i="3"/>
  <c r="S30" i="3"/>
  <c r="R30" i="3"/>
  <c r="Q30" i="3"/>
  <c r="O30" i="3"/>
  <c r="N30" i="3"/>
  <c r="M30" i="3"/>
  <c r="L30" i="3"/>
  <c r="K30" i="3"/>
  <c r="J30" i="3"/>
  <c r="H30" i="3"/>
  <c r="G30" i="3"/>
  <c r="F30" i="3"/>
  <c r="S29" i="3"/>
  <c r="R29" i="3"/>
  <c r="Q29" i="3"/>
  <c r="O29" i="3"/>
  <c r="N29" i="3"/>
  <c r="M29" i="3"/>
  <c r="L29" i="3"/>
  <c r="K29" i="3"/>
  <c r="J29" i="3"/>
  <c r="H29" i="3"/>
  <c r="G29" i="3"/>
  <c r="F29" i="3"/>
  <c r="S28" i="3"/>
  <c r="R28" i="3"/>
  <c r="Q28" i="3"/>
  <c r="O28" i="3"/>
  <c r="N28" i="3"/>
  <c r="M28" i="3"/>
  <c r="L28" i="3"/>
  <c r="K28" i="3"/>
  <c r="J28" i="3"/>
  <c r="H28" i="3"/>
  <c r="G28" i="3"/>
  <c r="F28" i="3"/>
  <c r="S26" i="3"/>
  <c r="R26" i="3"/>
  <c r="Q26" i="3"/>
  <c r="O26" i="3"/>
  <c r="N26" i="3"/>
  <c r="M26" i="3"/>
  <c r="L26" i="3"/>
  <c r="K26" i="3"/>
  <c r="J26" i="3"/>
  <c r="H26" i="3"/>
  <c r="G26" i="3"/>
  <c r="F26" i="3"/>
  <c r="S25" i="3"/>
  <c r="R25" i="3"/>
  <c r="Q25" i="3"/>
  <c r="O25" i="3"/>
  <c r="N25" i="3"/>
  <c r="M25" i="3"/>
  <c r="L25" i="3"/>
  <c r="K25" i="3"/>
  <c r="J25" i="3"/>
  <c r="H25" i="3"/>
  <c r="G25" i="3"/>
  <c r="F25" i="3"/>
  <c r="S24" i="3"/>
  <c r="R24" i="3"/>
  <c r="Q24" i="3"/>
  <c r="O24" i="3"/>
  <c r="N24" i="3"/>
  <c r="M24" i="3"/>
  <c r="L24" i="3"/>
  <c r="K24" i="3"/>
  <c r="J24" i="3"/>
  <c r="H24" i="3"/>
  <c r="G24" i="3"/>
  <c r="F24" i="3"/>
  <c r="S22" i="3"/>
  <c r="R22" i="3"/>
  <c r="Q22" i="3"/>
  <c r="O22" i="3"/>
  <c r="N22" i="3"/>
  <c r="M22" i="3"/>
  <c r="L22" i="3"/>
  <c r="K22" i="3"/>
  <c r="J22" i="3"/>
  <c r="H22" i="3"/>
  <c r="G22" i="3"/>
  <c r="F22" i="3"/>
  <c r="S21" i="3"/>
  <c r="R21" i="3"/>
  <c r="Q21" i="3"/>
  <c r="O21" i="3"/>
  <c r="N21" i="3"/>
  <c r="M21" i="3"/>
  <c r="L21" i="3"/>
  <c r="K21" i="3"/>
  <c r="J21" i="3"/>
  <c r="H21" i="3"/>
  <c r="G21" i="3"/>
  <c r="F21" i="3"/>
  <c r="S20" i="3"/>
  <c r="R20" i="3"/>
  <c r="Q20" i="3"/>
  <c r="O20" i="3"/>
  <c r="N20" i="3"/>
  <c r="M20" i="3"/>
  <c r="L20" i="3"/>
  <c r="K20" i="3"/>
  <c r="J20" i="3"/>
  <c r="H20" i="3"/>
  <c r="G20" i="3"/>
  <c r="F20" i="3"/>
  <c r="S18" i="3"/>
  <c r="R18" i="3"/>
  <c r="Q18" i="3"/>
  <c r="O18" i="3"/>
  <c r="N18" i="3"/>
  <c r="M18" i="3"/>
  <c r="L18" i="3"/>
  <c r="K18" i="3"/>
  <c r="J18" i="3"/>
  <c r="H18" i="3"/>
  <c r="G18" i="3"/>
  <c r="F18" i="3"/>
  <c r="S17" i="3"/>
  <c r="R17" i="3"/>
  <c r="Q17" i="3"/>
  <c r="O17" i="3"/>
  <c r="N17" i="3"/>
  <c r="M17" i="3"/>
  <c r="L17" i="3"/>
  <c r="K17" i="3"/>
  <c r="J17" i="3"/>
  <c r="H17" i="3"/>
  <c r="G17" i="3"/>
  <c r="F17" i="3"/>
  <c r="S16" i="3"/>
  <c r="R16" i="3"/>
  <c r="Q16" i="3"/>
  <c r="O16" i="3"/>
  <c r="N16" i="3"/>
  <c r="M16" i="3"/>
  <c r="L16" i="3"/>
  <c r="K16" i="3"/>
  <c r="J16" i="3"/>
  <c r="H16" i="3"/>
  <c r="G16" i="3"/>
  <c r="F16" i="3"/>
  <c r="S14" i="3"/>
  <c r="R14" i="3"/>
  <c r="Q14" i="3"/>
  <c r="O14" i="3"/>
  <c r="N14" i="3"/>
  <c r="M14" i="3"/>
  <c r="L14" i="3"/>
  <c r="K14" i="3"/>
  <c r="J14" i="3"/>
  <c r="H14" i="3"/>
  <c r="G14" i="3"/>
  <c r="F14" i="3"/>
  <c r="S13" i="3"/>
  <c r="R13" i="3"/>
  <c r="Q13" i="3"/>
  <c r="O13" i="3"/>
  <c r="N13" i="3"/>
  <c r="M13" i="3"/>
  <c r="L13" i="3"/>
  <c r="K13" i="3"/>
  <c r="J13" i="3"/>
  <c r="H13" i="3"/>
  <c r="G13" i="3"/>
  <c r="F13" i="3"/>
  <c r="S12" i="3"/>
  <c r="R12" i="3"/>
  <c r="Q12" i="3"/>
  <c r="O12" i="3"/>
  <c r="N12" i="3"/>
  <c r="M12" i="3"/>
  <c r="L12" i="3"/>
  <c r="K12" i="3"/>
  <c r="J12" i="3"/>
  <c r="H12" i="3"/>
  <c r="G12" i="3"/>
  <c r="F12" i="3"/>
  <c r="S10" i="3"/>
  <c r="R10" i="3"/>
  <c r="Q10" i="3"/>
  <c r="O10" i="3"/>
  <c r="N10" i="3"/>
  <c r="M10" i="3"/>
  <c r="L10" i="3"/>
  <c r="K10" i="3"/>
  <c r="J10" i="3"/>
  <c r="H10" i="3"/>
  <c r="G10" i="3"/>
  <c r="F10" i="3"/>
  <c r="S9" i="3"/>
  <c r="R9" i="3"/>
  <c r="Q9" i="3"/>
  <c r="O9" i="3"/>
  <c r="N9" i="3"/>
  <c r="M9" i="3"/>
  <c r="L9" i="3"/>
  <c r="K9" i="3"/>
  <c r="J9" i="3"/>
  <c r="H9" i="3"/>
  <c r="G9" i="3"/>
  <c r="F9" i="3"/>
  <c r="S8" i="3"/>
  <c r="R8" i="3"/>
  <c r="Q8" i="3"/>
  <c r="O8" i="3"/>
  <c r="N8" i="3"/>
  <c r="M8" i="3"/>
  <c r="L8" i="3"/>
  <c r="K8" i="3"/>
  <c r="J8" i="3"/>
  <c r="H8" i="3"/>
  <c r="G8" i="3"/>
  <c r="F8" i="3"/>
  <c r="S6" i="3"/>
  <c r="R6" i="3"/>
  <c r="Q6" i="3"/>
  <c r="O6" i="3"/>
  <c r="N6" i="3"/>
  <c r="M6" i="3"/>
  <c r="L6" i="3"/>
  <c r="K6" i="3"/>
  <c r="J6" i="3"/>
  <c r="H6" i="3"/>
  <c r="G6" i="3"/>
  <c r="F6" i="3"/>
  <c r="S5" i="3"/>
  <c r="R5" i="3"/>
  <c r="Q5" i="3"/>
  <c r="O5" i="3"/>
  <c r="N5" i="3"/>
  <c r="M5" i="3"/>
  <c r="L5" i="3"/>
  <c r="K5" i="3"/>
  <c r="J5" i="3"/>
  <c r="H5" i="3"/>
  <c r="G5" i="3"/>
  <c r="F5" i="3"/>
  <c r="S144" i="2"/>
  <c r="R144" i="2"/>
  <c r="Q144" i="2"/>
  <c r="O144" i="2"/>
  <c r="N144" i="2"/>
  <c r="M144" i="2"/>
  <c r="L144" i="2"/>
  <c r="K144" i="2"/>
  <c r="J144" i="2"/>
  <c r="H144" i="2"/>
  <c r="G144" i="2"/>
  <c r="F144" i="2"/>
  <c r="S142" i="2"/>
  <c r="R142" i="2"/>
  <c r="Q142" i="2"/>
  <c r="O142" i="2"/>
  <c r="N142" i="2"/>
  <c r="M142" i="2"/>
  <c r="L142" i="2"/>
  <c r="K142" i="2"/>
  <c r="J142" i="2"/>
  <c r="H142" i="2"/>
  <c r="G142" i="2"/>
  <c r="F142" i="2"/>
  <c r="S141" i="2"/>
  <c r="R141" i="2"/>
  <c r="Q141" i="2"/>
  <c r="O141" i="2"/>
  <c r="N141" i="2"/>
  <c r="M141" i="2"/>
  <c r="L141" i="2"/>
  <c r="K141" i="2"/>
  <c r="J141" i="2"/>
  <c r="H141" i="2"/>
  <c r="G141" i="2"/>
  <c r="F141" i="2"/>
  <c r="S140" i="2"/>
  <c r="R140" i="2"/>
  <c r="Q140" i="2"/>
  <c r="O140" i="2"/>
  <c r="N140" i="2"/>
  <c r="M140" i="2"/>
  <c r="L140" i="2"/>
  <c r="K140" i="2"/>
  <c r="J140" i="2"/>
  <c r="H140" i="2"/>
  <c r="G140" i="2"/>
  <c r="F140" i="2"/>
  <c r="S138" i="2"/>
  <c r="R138" i="2"/>
  <c r="Q138" i="2"/>
  <c r="O138" i="2"/>
  <c r="N138" i="2"/>
  <c r="M138" i="2"/>
  <c r="L138" i="2"/>
  <c r="K138" i="2"/>
  <c r="J138" i="2"/>
  <c r="H138" i="2"/>
  <c r="G138" i="2"/>
  <c r="F138" i="2"/>
  <c r="S137" i="2"/>
  <c r="R137" i="2"/>
  <c r="Q137" i="2"/>
  <c r="O137" i="2"/>
  <c r="N137" i="2"/>
  <c r="M137" i="2"/>
  <c r="L137" i="2"/>
  <c r="K137" i="2"/>
  <c r="J137" i="2"/>
  <c r="H137" i="2"/>
  <c r="G137" i="2"/>
  <c r="F137" i="2"/>
  <c r="S136" i="2"/>
  <c r="R136" i="2"/>
  <c r="Q136" i="2"/>
  <c r="O136" i="2"/>
  <c r="N136" i="2"/>
  <c r="M136" i="2"/>
  <c r="L136" i="2"/>
  <c r="K136" i="2"/>
  <c r="J136" i="2"/>
  <c r="H136" i="2"/>
  <c r="G136" i="2"/>
  <c r="F136" i="2"/>
  <c r="S134" i="2"/>
  <c r="R134" i="2"/>
  <c r="Q134" i="2"/>
  <c r="O134" i="2"/>
  <c r="N134" i="2"/>
  <c r="M134" i="2"/>
  <c r="L134" i="2"/>
  <c r="K134" i="2"/>
  <c r="J134" i="2"/>
  <c r="H134" i="2"/>
  <c r="G134" i="2"/>
  <c r="F134" i="2"/>
  <c r="S133" i="2"/>
  <c r="R133" i="2"/>
  <c r="Q133" i="2"/>
  <c r="O133" i="2"/>
  <c r="N133" i="2"/>
  <c r="M133" i="2"/>
  <c r="L133" i="2"/>
  <c r="K133" i="2"/>
  <c r="J133" i="2"/>
  <c r="H133" i="2"/>
  <c r="G133" i="2"/>
  <c r="F133" i="2"/>
  <c r="S132" i="2"/>
  <c r="R132" i="2"/>
  <c r="Q132" i="2"/>
  <c r="O132" i="2"/>
  <c r="N132" i="2"/>
  <c r="M132" i="2"/>
  <c r="L132" i="2"/>
  <c r="K132" i="2"/>
  <c r="J132" i="2"/>
  <c r="H132" i="2"/>
  <c r="G132" i="2"/>
  <c r="F132" i="2"/>
  <c r="S130" i="2"/>
  <c r="R130" i="2"/>
  <c r="Q130" i="2"/>
  <c r="O130" i="2"/>
  <c r="N130" i="2"/>
  <c r="M130" i="2"/>
  <c r="L130" i="2"/>
  <c r="K130" i="2"/>
  <c r="J130" i="2"/>
  <c r="H130" i="2"/>
  <c r="G130" i="2"/>
  <c r="F130" i="2"/>
  <c r="S129" i="2"/>
  <c r="R129" i="2"/>
  <c r="Q129" i="2"/>
  <c r="O129" i="2"/>
  <c r="N129" i="2"/>
  <c r="M129" i="2"/>
  <c r="L129" i="2"/>
  <c r="K129" i="2"/>
  <c r="J129" i="2"/>
  <c r="H129" i="2"/>
  <c r="G129" i="2"/>
  <c r="F129" i="2"/>
  <c r="S128" i="2"/>
  <c r="R128" i="2"/>
  <c r="Q128" i="2"/>
  <c r="O128" i="2"/>
  <c r="N128" i="2"/>
  <c r="M128" i="2"/>
  <c r="L128" i="2"/>
  <c r="K128" i="2"/>
  <c r="J128" i="2"/>
  <c r="H128" i="2"/>
  <c r="G128" i="2"/>
  <c r="F128" i="2"/>
  <c r="S126" i="2"/>
  <c r="R126" i="2"/>
  <c r="Q126" i="2"/>
  <c r="O126" i="2"/>
  <c r="N126" i="2"/>
  <c r="M126" i="2"/>
  <c r="L126" i="2"/>
  <c r="K126" i="2"/>
  <c r="J126" i="2"/>
  <c r="H126" i="2"/>
  <c r="G126" i="2"/>
  <c r="F126" i="2"/>
  <c r="S125" i="2"/>
  <c r="R125" i="2"/>
  <c r="Q125" i="2"/>
  <c r="O125" i="2"/>
  <c r="N125" i="2"/>
  <c r="M125" i="2"/>
  <c r="L125" i="2"/>
  <c r="K125" i="2"/>
  <c r="J125" i="2"/>
  <c r="H125" i="2"/>
  <c r="G125" i="2"/>
  <c r="F125" i="2"/>
  <c r="S124" i="2"/>
  <c r="R124" i="2"/>
  <c r="Q124" i="2"/>
  <c r="O124" i="2"/>
  <c r="N124" i="2"/>
  <c r="M124" i="2"/>
  <c r="L124" i="2"/>
  <c r="K124" i="2"/>
  <c r="J124" i="2"/>
  <c r="H124" i="2"/>
  <c r="G124" i="2"/>
  <c r="F124" i="2"/>
  <c r="S122" i="2"/>
  <c r="R122" i="2"/>
  <c r="Q122" i="2"/>
  <c r="O122" i="2"/>
  <c r="N122" i="2"/>
  <c r="M122" i="2"/>
  <c r="L122" i="2"/>
  <c r="K122" i="2"/>
  <c r="J122" i="2"/>
  <c r="H122" i="2"/>
  <c r="G122" i="2"/>
  <c r="F122" i="2"/>
  <c r="S121" i="2"/>
  <c r="R121" i="2"/>
  <c r="Q121" i="2"/>
  <c r="O121" i="2"/>
  <c r="N121" i="2"/>
  <c r="M121" i="2"/>
  <c r="L121" i="2"/>
  <c r="K121" i="2"/>
  <c r="J121" i="2"/>
  <c r="H121" i="2"/>
  <c r="G121" i="2"/>
  <c r="F121" i="2"/>
  <c r="S120" i="2"/>
  <c r="R120" i="2"/>
  <c r="Q120" i="2"/>
  <c r="O120" i="2"/>
  <c r="N120" i="2"/>
  <c r="M120" i="2"/>
  <c r="L120" i="2"/>
  <c r="K120" i="2"/>
  <c r="J120" i="2"/>
  <c r="H120" i="2"/>
  <c r="G120" i="2"/>
  <c r="F120" i="2"/>
  <c r="S118" i="2"/>
  <c r="R118" i="2"/>
  <c r="Q118" i="2"/>
  <c r="O118" i="2"/>
  <c r="N118" i="2"/>
  <c r="M118" i="2"/>
  <c r="L118" i="2"/>
  <c r="K118" i="2"/>
  <c r="J118" i="2"/>
  <c r="H118" i="2"/>
  <c r="G118" i="2"/>
  <c r="F118" i="2"/>
  <c r="S117" i="2"/>
  <c r="R117" i="2"/>
  <c r="Q117" i="2"/>
  <c r="O117" i="2"/>
  <c r="N117" i="2"/>
  <c r="M117" i="2"/>
  <c r="L117" i="2"/>
  <c r="K117" i="2"/>
  <c r="J117" i="2"/>
  <c r="H117" i="2"/>
  <c r="G117" i="2"/>
  <c r="F117" i="2"/>
  <c r="S116" i="2"/>
  <c r="R116" i="2"/>
  <c r="Q116" i="2"/>
  <c r="O116" i="2"/>
  <c r="N116" i="2"/>
  <c r="M116" i="2"/>
  <c r="L116" i="2"/>
  <c r="K116" i="2"/>
  <c r="J116" i="2"/>
  <c r="H116" i="2"/>
  <c r="G116" i="2"/>
  <c r="F116" i="2"/>
  <c r="S114" i="2"/>
  <c r="R114" i="2"/>
  <c r="Q114" i="2"/>
  <c r="O114" i="2"/>
  <c r="N114" i="2"/>
  <c r="M114" i="2"/>
  <c r="L114" i="2"/>
  <c r="K114" i="2"/>
  <c r="J114" i="2"/>
  <c r="H114" i="2"/>
  <c r="G114" i="2"/>
  <c r="F114" i="2"/>
  <c r="S113" i="2"/>
  <c r="R113" i="2"/>
  <c r="Q113" i="2"/>
  <c r="O113" i="2"/>
  <c r="N113" i="2"/>
  <c r="M113" i="2"/>
  <c r="L113" i="2"/>
  <c r="K113" i="2"/>
  <c r="J113" i="2"/>
  <c r="H113" i="2"/>
  <c r="G113" i="2"/>
  <c r="F113" i="2"/>
  <c r="S112" i="2"/>
  <c r="R112" i="2"/>
  <c r="Q112" i="2"/>
  <c r="O112" i="2"/>
  <c r="N112" i="2"/>
  <c r="M112" i="2"/>
  <c r="L112" i="2"/>
  <c r="K112" i="2"/>
  <c r="J112" i="2"/>
  <c r="H112" i="2"/>
  <c r="G112" i="2"/>
  <c r="F112" i="2"/>
  <c r="S110" i="2"/>
  <c r="R110" i="2"/>
  <c r="Q110" i="2"/>
  <c r="O110" i="2"/>
  <c r="N110" i="2"/>
  <c r="M110" i="2"/>
  <c r="L110" i="2"/>
  <c r="K110" i="2"/>
  <c r="J110" i="2"/>
  <c r="H110" i="2"/>
  <c r="G110" i="2"/>
  <c r="F110" i="2"/>
  <c r="S109" i="2"/>
  <c r="R109" i="2"/>
  <c r="Q109" i="2"/>
  <c r="O109" i="2"/>
  <c r="N109" i="2"/>
  <c r="M109" i="2"/>
  <c r="L109" i="2"/>
  <c r="K109" i="2"/>
  <c r="J109" i="2"/>
  <c r="H109" i="2"/>
  <c r="G109" i="2"/>
  <c r="F109" i="2"/>
  <c r="S108" i="2"/>
  <c r="R108" i="2"/>
  <c r="Q108" i="2"/>
  <c r="O108" i="2"/>
  <c r="N108" i="2"/>
  <c r="M108" i="2"/>
  <c r="L108" i="2"/>
  <c r="K108" i="2"/>
  <c r="J108" i="2"/>
  <c r="H108" i="2"/>
  <c r="G108" i="2"/>
  <c r="F108" i="2"/>
  <c r="S106" i="2"/>
  <c r="R106" i="2"/>
  <c r="Q106" i="2"/>
  <c r="O106" i="2"/>
  <c r="N106" i="2"/>
  <c r="M106" i="2"/>
  <c r="L106" i="2"/>
  <c r="K106" i="2"/>
  <c r="J106" i="2"/>
  <c r="H106" i="2"/>
  <c r="G106" i="2"/>
  <c r="F106" i="2"/>
  <c r="S105" i="2"/>
  <c r="R105" i="2"/>
  <c r="Q105" i="2"/>
  <c r="O105" i="2"/>
  <c r="N105" i="2"/>
  <c r="M105" i="2"/>
  <c r="L105" i="2"/>
  <c r="K105" i="2"/>
  <c r="J105" i="2"/>
  <c r="H105" i="2"/>
  <c r="G105" i="2"/>
  <c r="F105" i="2"/>
  <c r="S104" i="2"/>
  <c r="R104" i="2"/>
  <c r="Q104" i="2"/>
  <c r="O104" i="2"/>
  <c r="N104" i="2"/>
  <c r="M104" i="2"/>
  <c r="L104" i="2"/>
  <c r="K104" i="2"/>
  <c r="J104" i="2"/>
  <c r="H104" i="2"/>
  <c r="G104" i="2"/>
  <c r="F104" i="2"/>
  <c r="S102" i="2"/>
  <c r="R102" i="2"/>
  <c r="Q102" i="2"/>
  <c r="O102" i="2"/>
  <c r="N102" i="2"/>
  <c r="M102" i="2"/>
  <c r="L102" i="2"/>
  <c r="K102" i="2"/>
  <c r="J102" i="2"/>
  <c r="H102" i="2"/>
  <c r="G102" i="2"/>
  <c r="F102" i="2"/>
  <c r="S101" i="2"/>
  <c r="R101" i="2"/>
  <c r="Q101" i="2"/>
  <c r="O101" i="2"/>
  <c r="N101" i="2"/>
  <c r="M101" i="2"/>
  <c r="L101" i="2"/>
  <c r="K101" i="2"/>
  <c r="J101" i="2"/>
  <c r="H101" i="2"/>
  <c r="G101" i="2"/>
  <c r="F101" i="2"/>
  <c r="S100" i="2"/>
  <c r="R100" i="2"/>
  <c r="Q100" i="2"/>
  <c r="O100" i="2"/>
  <c r="N100" i="2"/>
  <c r="M100" i="2"/>
  <c r="L100" i="2"/>
  <c r="K100" i="2"/>
  <c r="J100" i="2"/>
  <c r="H100" i="2"/>
  <c r="G100" i="2"/>
  <c r="F100" i="2"/>
  <c r="S98" i="2"/>
  <c r="R98" i="2"/>
  <c r="Q98" i="2"/>
  <c r="O98" i="2"/>
  <c r="N98" i="2"/>
  <c r="M98" i="2"/>
  <c r="L98" i="2"/>
  <c r="K98" i="2"/>
  <c r="J98" i="2"/>
  <c r="H98" i="2"/>
  <c r="G98" i="2"/>
  <c r="F98" i="2"/>
  <c r="S97" i="2"/>
  <c r="R97" i="2"/>
  <c r="Q97" i="2"/>
  <c r="O97" i="2"/>
  <c r="N97" i="2"/>
  <c r="M97" i="2"/>
  <c r="L97" i="2"/>
  <c r="K97" i="2"/>
  <c r="J97" i="2"/>
  <c r="H97" i="2"/>
  <c r="G97" i="2"/>
  <c r="F97" i="2"/>
  <c r="S96" i="2"/>
  <c r="R96" i="2"/>
  <c r="Q96" i="2"/>
  <c r="O96" i="2"/>
  <c r="N96" i="2"/>
  <c r="M96" i="2"/>
  <c r="L96" i="2"/>
  <c r="K96" i="2"/>
  <c r="J96" i="2"/>
  <c r="H96" i="2"/>
  <c r="G96" i="2"/>
  <c r="F96" i="2"/>
  <c r="S94" i="2"/>
  <c r="R94" i="2"/>
  <c r="Q94" i="2"/>
  <c r="O94" i="2"/>
  <c r="N94" i="2"/>
  <c r="M94" i="2"/>
  <c r="L94" i="2"/>
  <c r="K94" i="2"/>
  <c r="J94" i="2"/>
  <c r="H94" i="2"/>
  <c r="G94" i="2"/>
  <c r="F94" i="2"/>
  <c r="S93" i="2"/>
  <c r="R93" i="2"/>
  <c r="Q93" i="2"/>
  <c r="O93" i="2"/>
  <c r="N93" i="2"/>
  <c r="M93" i="2"/>
  <c r="L93" i="2"/>
  <c r="K93" i="2"/>
  <c r="J93" i="2"/>
  <c r="H93" i="2"/>
  <c r="G93" i="2"/>
  <c r="F93" i="2"/>
  <c r="S92" i="2"/>
  <c r="R92" i="2"/>
  <c r="Q92" i="2"/>
  <c r="O92" i="2"/>
  <c r="N92" i="2"/>
  <c r="M92" i="2"/>
  <c r="L92" i="2"/>
  <c r="K92" i="2"/>
  <c r="J92" i="2"/>
  <c r="H92" i="2"/>
  <c r="G92" i="2"/>
  <c r="F92" i="2"/>
  <c r="S90" i="2"/>
  <c r="R90" i="2"/>
  <c r="Q90" i="2"/>
  <c r="O90" i="2"/>
  <c r="N90" i="2"/>
  <c r="M90" i="2"/>
  <c r="L90" i="2"/>
  <c r="K90" i="2"/>
  <c r="J90" i="2"/>
  <c r="H90" i="2"/>
  <c r="G90" i="2"/>
  <c r="F90" i="2"/>
  <c r="S89" i="2"/>
  <c r="R89" i="2"/>
  <c r="Q89" i="2"/>
  <c r="O89" i="2"/>
  <c r="N89" i="2"/>
  <c r="M89" i="2"/>
  <c r="L89" i="2"/>
  <c r="K89" i="2"/>
  <c r="J89" i="2"/>
  <c r="H89" i="2"/>
  <c r="G89" i="2"/>
  <c r="F89" i="2"/>
  <c r="S88" i="2"/>
  <c r="R88" i="2"/>
  <c r="Q88" i="2"/>
  <c r="O88" i="2"/>
  <c r="N88" i="2"/>
  <c r="M88" i="2"/>
  <c r="L88" i="2"/>
  <c r="K88" i="2"/>
  <c r="J88" i="2"/>
  <c r="H88" i="2"/>
  <c r="G88" i="2"/>
  <c r="F88" i="2"/>
  <c r="S86" i="2"/>
  <c r="R86" i="2"/>
  <c r="Q86" i="2"/>
  <c r="O86" i="2"/>
  <c r="N86" i="2"/>
  <c r="M86" i="2"/>
  <c r="L86" i="2"/>
  <c r="K86" i="2"/>
  <c r="J86" i="2"/>
  <c r="H86" i="2"/>
  <c r="G86" i="2"/>
  <c r="F86" i="2"/>
  <c r="S85" i="2"/>
  <c r="R85" i="2"/>
  <c r="Q85" i="2"/>
  <c r="O85" i="2"/>
  <c r="N85" i="2"/>
  <c r="M85" i="2"/>
  <c r="L85" i="2"/>
  <c r="K85" i="2"/>
  <c r="J85" i="2"/>
  <c r="H85" i="2"/>
  <c r="G85" i="2"/>
  <c r="F85" i="2"/>
  <c r="S84" i="2"/>
  <c r="R84" i="2"/>
  <c r="Q84" i="2"/>
  <c r="O84" i="2"/>
  <c r="N84" i="2"/>
  <c r="M84" i="2"/>
  <c r="L84" i="2"/>
  <c r="K84" i="2"/>
  <c r="J84" i="2"/>
  <c r="H84" i="2"/>
  <c r="G84" i="2"/>
  <c r="F84" i="2"/>
  <c r="S82" i="2"/>
  <c r="R82" i="2"/>
  <c r="Q82" i="2"/>
  <c r="O82" i="2"/>
  <c r="N82" i="2"/>
  <c r="M82" i="2"/>
  <c r="L82" i="2"/>
  <c r="K82" i="2"/>
  <c r="J82" i="2"/>
  <c r="H82" i="2"/>
  <c r="G82" i="2"/>
  <c r="F82" i="2"/>
  <c r="S81" i="2"/>
  <c r="R81" i="2"/>
  <c r="Q81" i="2"/>
  <c r="O81" i="2"/>
  <c r="N81" i="2"/>
  <c r="M81" i="2"/>
  <c r="L81" i="2"/>
  <c r="K81" i="2"/>
  <c r="J81" i="2"/>
  <c r="H81" i="2"/>
  <c r="G81" i="2"/>
  <c r="F81" i="2"/>
  <c r="S80" i="2"/>
  <c r="R80" i="2"/>
  <c r="Q80" i="2"/>
  <c r="O80" i="2"/>
  <c r="N80" i="2"/>
  <c r="M80" i="2"/>
  <c r="L80" i="2"/>
  <c r="K80" i="2"/>
  <c r="J80" i="2"/>
  <c r="H80" i="2"/>
  <c r="G80" i="2"/>
  <c r="F80" i="2"/>
  <c r="S78" i="2"/>
  <c r="R78" i="2"/>
  <c r="Q78" i="2"/>
  <c r="O78" i="2"/>
  <c r="N78" i="2"/>
  <c r="M78" i="2"/>
  <c r="L78" i="2"/>
  <c r="K78" i="2"/>
  <c r="J78" i="2"/>
  <c r="H78" i="2"/>
  <c r="G78" i="2"/>
  <c r="F78" i="2"/>
  <c r="S77" i="2"/>
  <c r="R77" i="2"/>
  <c r="Q77" i="2"/>
  <c r="O77" i="2"/>
  <c r="N77" i="2"/>
  <c r="M77" i="2"/>
  <c r="L77" i="2"/>
  <c r="K77" i="2"/>
  <c r="J77" i="2"/>
  <c r="H77" i="2"/>
  <c r="G77" i="2"/>
  <c r="F77" i="2"/>
  <c r="S76" i="2"/>
  <c r="R76" i="2"/>
  <c r="Q76" i="2"/>
  <c r="O76" i="2"/>
  <c r="N76" i="2"/>
  <c r="M76" i="2"/>
  <c r="L76" i="2"/>
  <c r="K76" i="2"/>
  <c r="J76" i="2"/>
  <c r="H76" i="2"/>
  <c r="G76" i="2"/>
  <c r="F76" i="2"/>
  <c r="S74" i="2"/>
  <c r="R74" i="2"/>
  <c r="Q74" i="2"/>
  <c r="O74" i="2"/>
  <c r="N74" i="2"/>
  <c r="M74" i="2"/>
  <c r="L74" i="2"/>
  <c r="K74" i="2"/>
  <c r="J74" i="2"/>
  <c r="H74" i="2"/>
  <c r="G74" i="2"/>
  <c r="F74" i="2"/>
  <c r="S73" i="2"/>
  <c r="R73" i="2"/>
  <c r="Q73" i="2"/>
  <c r="O73" i="2"/>
  <c r="N73" i="2"/>
  <c r="M73" i="2"/>
  <c r="L73" i="2"/>
  <c r="K73" i="2"/>
  <c r="J73" i="2"/>
  <c r="H73" i="2"/>
  <c r="G73" i="2"/>
  <c r="F73" i="2"/>
  <c r="S72" i="2"/>
  <c r="R72" i="2"/>
  <c r="Q72" i="2"/>
  <c r="O72" i="2"/>
  <c r="N72" i="2"/>
  <c r="M72" i="2"/>
  <c r="L72" i="2"/>
  <c r="K72" i="2"/>
  <c r="J72" i="2"/>
  <c r="H72" i="2"/>
  <c r="G72" i="2"/>
  <c r="F72" i="2"/>
  <c r="S70" i="2"/>
  <c r="R70" i="2"/>
  <c r="Q70" i="2"/>
  <c r="O70" i="2"/>
  <c r="N70" i="2"/>
  <c r="M70" i="2"/>
  <c r="L70" i="2"/>
  <c r="K70" i="2"/>
  <c r="J70" i="2"/>
  <c r="H70" i="2"/>
  <c r="G70" i="2"/>
  <c r="F70" i="2"/>
  <c r="S69" i="2"/>
  <c r="R69" i="2"/>
  <c r="Q69" i="2"/>
  <c r="O69" i="2"/>
  <c r="N69" i="2"/>
  <c r="M69" i="2"/>
  <c r="L69" i="2"/>
  <c r="K69" i="2"/>
  <c r="J69" i="2"/>
  <c r="H69" i="2"/>
  <c r="G69" i="2"/>
  <c r="F69" i="2"/>
  <c r="S68" i="2"/>
  <c r="R68" i="2"/>
  <c r="Q68" i="2"/>
  <c r="O68" i="2"/>
  <c r="N68" i="2"/>
  <c r="M68" i="2"/>
  <c r="L68" i="2"/>
  <c r="K68" i="2"/>
  <c r="J68" i="2"/>
  <c r="H68" i="2"/>
  <c r="G68" i="2"/>
  <c r="F68" i="2"/>
  <c r="S66" i="2"/>
  <c r="R66" i="2"/>
  <c r="Q66" i="2"/>
  <c r="O66" i="2"/>
  <c r="N66" i="2"/>
  <c r="M66" i="2"/>
  <c r="L66" i="2"/>
  <c r="K66" i="2"/>
  <c r="J66" i="2"/>
  <c r="H66" i="2"/>
  <c r="G66" i="2"/>
  <c r="F66" i="2"/>
  <c r="S65" i="2"/>
  <c r="R65" i="2"/>
  <c r="Q65" i="2"/>
  <c r="O65" i="2"/>
  <c r="N65" i="2"/>
  <c r="M65" i="2"/>
  <c r="L65" i="2"/>
  <c r="K65" i="2"/>
  <c r="J65" i="2"/>
  <c r="H65" i="2"/>
  <c r="G65" i="2"/>
  <c r="F65" i="2"/>
  <c r="S64" i="2"/>
  <c r="R64" i="2"/>
  <c r="Q64" i="2"/>
  <c r="O64" i="2"/>
  <c r="N64" i="2"/>
  <c r="M64" i="2"/>
  <c r="L64" i="2"/>
  <c r="K64" i="2"/>
  <c r="J64" i="2"/>
  <c r="H64" i="2"/>
  <c r="G64" i="2"/>
  <c r="F64" i="2"/>
  <c r="S62" i="2"/>
  <c r="R62" i="2"/>
  <c r="Q62" i="2"/>
  <c r="O62" i="2"/>
  <c r="N62" i="2"/>
  <c r="M62" i="2"/>
  <c r="L62" i="2"/>
  <c r="K62" i="2"/>
  <c r="J62" i="2"/>
  <c r="H62" i="2"/>
  <c r="G62" i="2"/>
  <c r="F62" i="2"/>
  <c r="S61" i="2"/>
  <c r="R61" i="2"/>
  <c r="Q61" i="2"/>
  <c r="O61" i="2"/>
  <c r="N61" i="2"/>
  <c r="M61" i="2"/>
  <c r="L61" i="2"/>
  <c r="K61" i="2"/>
  <c r="J61" i="2"/>
  <c r="H61" i="2"/>
  <c r="G61" i="2"/>
  <c r="F61" i="2"/>
  <c r="S60" i="2"/>
  <c r="R60" i="2"/>
  <c r="Q60" i="2"/>
  <c r="O60" i="2"/>
  <c r="N60" i="2"/>
  <c r="M60" i="2"/>
  <c r="L60" i="2"/>
  <c r="K60" i="2"/>
  <c r="J60" i="2"/>
  <c r="H60" i="2"/>
  <c r="G60" i="2"/>
  <c r="F60" i="2"/>
  <c r="S58" i="2"/>
  <c r="R58" i="2"/>
  <c r="Q58" i="2"/>
  <c r="O58" i="2"/>
  <c r="N58" i="2"/>
  <c r="M58" i="2"/>
  <c r="L58" i="2"/>
  <c r="K58" i="2"/>
  <c r="J58" i="2"/>
  <c r="H58" i="2"/>
  <c r="G58" i="2"/>
  <c r="F58" i="2"/>
  <c r="S57" i="2"/>
  <c r="R57" i="2"/>
  <c r="Q57" i="2"/>
  <c r="O57" i="2"/>
  <c r="N57" i="2"/>
  <c r="M57" i="2"/>
  <c r="L57" i="2"/>
  <c r="K57" i="2"/>
  <c r="J57" i="2"/>
  <c r="H57" i="2"/>
  <c r="G57" i="2"/>
  <c r="F57" i="2"/>
  <c r="S56" i="2"/>
  <c r="R56" i="2"/>
  <c r="Q56" i="2"/>
  <c r="O56" i="2"/>
  <c r="N56" i="2"/>
  <c r="M56" i="2"/>
  <c r="L56" i="2"/>
  <c r="K56" i="2"/>
  <c r="J56" i="2"/>
  <c r="H56" i="2"/>
  <c r="G56" i="2"/>
  <c r="F56" i="2"/>
  <c r="S54" i="2"/>
  <c r="R54" i="2"/>
  <c r="Q54" i="2"/>
  <c r="O54" i="2"/>
  <c r="N54" i="2"/>
  <c r="M54" i="2"/>
  <c r="L54" i="2"/>
  <c r="K54" i="2"/>
  <c r="J54" i="2"/>
  <c r="H54" i="2"/>
  <c r="G54" i="2"/>
  <c r="F54" i="2"/>
  <c r="S53" i="2"/>
  <c r="R53" i="2"/>
  <c r="Q53" i="2"/>
  <c r="O53" i="2"/>
  <c r="N53" i="2"/>
  <c r="M53" i="2"/>
  <c r="L53" i="2"/>
  <c r="K53" i="2"/>
  <c r="J53" i="2"/>
  <c r="H53" i="2"/>
  <c r="G53" i="2"/>
  <c r="F53" i="2"/>
  <c r="S52" i="2"/>
  <c r="R52" i="2"/>
  <c r="Q52" i="2"/>
  <c r="O52" i="2"/>
  <c r="N52" i="2"/>
  <c r="M52" i="2"/>
  <c r="L52" i="2"/>
  <c r="K52" i="2"/>
  <c r="J52" i="2"/>
  <c r="H52" i="2"/>
  <c r="G52" i="2"/>
  <c r="F52" i="2"/>
  <c r="S50" i="2"/>
  <c r="R50" i="2"/>
  <c r="Q50" i="2"/>
  <c r="O50" i="2"/>
  <c r="N50" i="2"/>
  <c r="M50" i="2"/>
  <c r="L50" i="2"/>
  <c r="K50" i="2"/>
  <c r="J50" i="2"/>
  <c r="H50" i="2"/>
  <c r="G50" i="2"/>
  <c r="F50" i="2"/>
  <c r="S49" i="2"/>
  <c r="R49" i="2"/>
  <c r="Q49" i="2"/>
  <c r="O49" i="2"/>
  <c r="N49" i="2"/>
  <c r="M49" i="2"/>
  <c r="L49" i="2"/>
  <c r="K49" i="2"/>
  <c r="J49" i="2"/>
  <c r="H49" i="2"/>
  <c r="G49" i="2"/>
  <c r="F49" i="2"/>
  <c r="S48" i="2"/>
  <c r="R48" i="2"/>
  <c r="Q48" i="2"/>
  <c r="O48" i="2"/>
  <c r="N48" i="2"/>
  <c r="M48" i="2"/>
  <c r="L48" i="2"/>
  <c r="K48" i="2"/>
  <c r="J48" i="2"/>
  <c r="H48" i="2"/>
  <c r="G48" i="2"/>
  <c r="F48" i="2"/>
  <c r="S46" i="2"/>
  <c r="R46" i="2"/>
  <c r="Q46" i="2"/>
  <c r="O46" i="2"/>
  <c r="N46" i="2"/>
  <c r="M46" i="2"/>
  <c r="L46" i="2"/>
  <c r="K46" i="2"/>
  <c r="J46" i="2"/>
  <c r="H46" i="2"/>
  <c r="G46" i="2"/>
  <c r="F46" i="2"/>
  <c r="S45" i="2"/>
  <c r="R45" i="2"/>
  <c r="Q45" i="2"/>
  <c r="O45" i="2"/>
  <c r="N45" i="2"/>
  <c r="M45" i="2"/>
  <c r="L45" i="2"/>
  <c r="K45" i="2"/>
  <c r="J45" i="2"/>
  <c r="H45" i="2"/>
  <c r="G45" i="2"/>
  <c r="F45" i="2"/>
  <c r="S44" i="2"/>
  <c r="R44" i="2"/>
  <c r="Q44" i="2"/>
  <c r="O44" i="2"/>
  <c r="N44" i="2"/>
  <c r="M44" i="2"/>
  <c r="L44" i="2"/>
  <c r="K44" i="2"/>
  <c r="J44" i="2"/>
  <c r="H44" i="2"/>
  <c r="G44" i="2"/>
  <c r="F44" i="2"/>
  <c r="S42" i="2"/>
  <c r="R42" i="2"/>
  <c r="Q42" i="2"/>
  <c r="O42" i="2"/>
  <c r="N42" i="2"/>
  <c r="M42" i="2"/>
  <c r="L42" i="2"/>
  <c r="K42" i="2"/>
  <c r="J42" i="2"/>
  <c r="H42" i="2"/>
  <c r="G42" i="2"/>
  <c r="F42" i="2"/>
  <c r="S41" i="2"/>
  <c r="R41" i="2"/>
  <c r="Q41" i="2"/>
  <c r="O41" i="2"/>
  <c r="N41" i="2"/>
  <c r="M41" i="2"/>
  <c r="L41" i="2"/>
  <c r="K41" i="2"/>
  <c r="J41" i="2"/>
  <c r="H41" i="2"/>
  <c r="G41" i="2"/>
  <c r="F41" i="2"/>
  <c r="S40" i="2"/>
  <c r="R40" i="2"/>
  <c r="Q40" i="2"/>
  <c r="O40" i="2"/>
  <c r="N40" i="2"/>
  <c r="M40" i="2"/>
  <c r="L40" i="2"/>
  <c r="K40" i="2"/>
  <c r="J40" i="2"/>
  <c r="H40" i="2"/>
  <c r="G40" i="2"/>
  <c r="F40" i="2"/>
  <c r="S38" i="2"/>
  <c r="R38" i="2"/>
  <c r="Q38" i="2"/>
  <c r="O38" i="2"/>
  <c r="N38" i="2"/>
  <c r="M38" i="2"/>
  <c r="L38" i="2"/>
  <c r="K38" i="2"/>
  <c r="J38" i="2"/>
  <c r="H38" i="2"/>
  <c r="G38" i="2"/>
  <c r="F38" i="2"/>
  <c r="S37" i="2"/>
  <c r="R37" i="2"/>
  <c r="Q37" i="2"/>
  <c r="O37" i="2"/>
  <c r="N37" i="2"/>
  <c r="M37" i="2"/>
  <c r="L37" i="2"/>
  <c r="K37" i="2"/>
  <c r="J37" i="2"/>
  <c r="H37" i="2"/>
  <c r="G37" i="2"/>
  <c r="F37" i="2"/>
  <c r="S36" i="2"/>
  <c r="R36" i="2"/>
  <c r="Q36" i="2"/>
  <c r="O36" i="2"/>
  <c r="N36" i="2"/>
  <c r="M36" i="2"/>
  <c r="L36" i="2"/>
  <c r="K36" i="2"/>
  <c r="J36" i="2"/>
  <c r="H36" i="2"/>
  <c r="G36" i="2"/>
  <c r="F36" i="2"/>
  <c r="S34" i="2"/>
  <c r="R34" i="2"/>
  <c r="Q34" i="2"/>
  <c r="O34" i="2"/>
  <c r="N34" i="2"/>
  <c r="M34" i="2"/>
  <c r="L34" i="2"/>
  <c r="K34" i="2"/>
  <c r="J34" i="2"/>
  <c r="H34" i="2"/>
  <c r="G34" i="2"/>
  <c r="F34" i="2"/>
  <c r="S33" i="2"/>
  <c r="R33" i="2"/>
  <c r="Q33" i="2"/>
  <c r="O33" i="2"/>
  <c r="N33" i="2"/>
  <c r="M33" i="2"/>
  <c r="L33" i="2"/>
  <c r="K33" i="2"/>
  <c r="J33" i="2"/>
  <c r="H33" i="2"/>
  <c r="G33" i="2"/>
  <c r="F33" i="2"/>
  <c r="S32" i="2"/>
  <c r="R32" i="2"/>
  <c r="Q32" i="2"/>
  <c r="O32" i="2"/>
  <c r="N32" i="2"/>
  <c r="M32" i="2"/>
  <c r="L32" i="2"/>
  <c r="K32" i="2"/>
  <c r="J32" i="2"/>
  <c r="H32" i="2"/>
  <c r="G32" i="2"/>
  <c r="F32" i="2"/>
  <c r="S30" i="2"/>
  <c r="R30" i="2"/>
  <c r="Q30" i="2"/>
  <c r="O30" i="2"/>
  <c r="N30" i="2"/>
  <c r="M30" i="2"/>
  <c r="L30" i="2"/>
  <c r="K30" i="2"/>
  <c r="J30" i="2"/>
  <c r="H30" i="2"/>
  <c r="G30" i="2"/>
  <c r="F30" i="2"/>
  <c r="S29" i="2"/>
  <c r="R29" i="2"/>
  <c r="Q29" i="2"/>
  <c r="O29" i="2"/>
  <c r="N29" i="2"/>
  <c r="M29" i="2"/>
  <c r="L29" i="2"/>
  <c r="K29" i="2"/>
  <c r="J29" i="2"/>
  <c r="H29" i="2"/>
  <c r="G29" i="2"/>
  <c r="F29" i="2"/>
  <c r="S28" i="2"/>
  <c r="R28" i="2"/>
  <c r="Q28" i="2"/>
  <c r="O28" i="2"/>
  <c r="N28" i="2"/>
  <c r="M28" i="2"/>
  <c r="L28" i="2"/>
  <c r="K28" i="2"/>
  <c r="J28" i="2"/>
  <c r="H28" i="2"/>
  <c r="G28" i="2"/>
  <c r="F28" i="2"/>
  <c r="S26" i="2"/>
  <c r="R26" i="2"/>
  <c r="Q26" i="2"/>
  <c r="O26" i="2"/>
  <c r="N26" i="2"/>
  <c r="M26" i="2"/>
  <c r="L26" i="2"/>
  <c r="K26" i="2"/>
  <c r="J26" i="2"/>
  <c r="H26" i="2"/>
  <c r="G26" i="2"/>
  <c r="F26" i="2"/>
  <c r="S25" i="2"/>
  <c r="R25" i="2"/>
  <c r="Q25" i="2"/>
  <c r="O25" i="2"/>
  <c r="N25" i="2"/>
  <c r="M25" i="2"/>
  <c r="L25" i="2"/>
  <c r="K25" i="2"/>
  <c r="J25" i="2"/>
  <c r="H25" i="2"/>
  <c r="G25" i="2"/>
  <c r="F25" i="2"/>
  <c r="S24" i="2"/>
  <c r="R24" i="2"/>
  <c r="Q24" i="2"/>
  <c r="O24" i="2"/>
  <c r="N24" i="2"/>
  <c r="M24" i="2"/>
  <c r="L24" i="2"/>
  <c r="K24" i="2"/>
  <c r="J24" i="2"/>
  <c r="H24" i="2"/>
  <c r="G24" i="2"/>
  <c r="F24" i="2"/>
  <c r="S22" i="2"/>
  <c r="R22" i="2"/>
  <c r="Q22" i="2"/>
  <c r="O22" i="2"/>
  <c r="N22" i="2"/>
  <c r="M22" i="2"/>
  <c r="L22" i="2"/>
  <c r="K22" i="2"/>
  <c r="J22" i="2"/>
  <c r="H22" i="2"/>
  <c r="G22" i="2"/>
  <c r="F22" i="2"/>
  <c r="S21" i="2"/>
  <c r="R21" i="2"/>
  <c r="Q21" i="2"/>
  <c r="O21" i="2"/>
  <c r="N21" i="2"/>
  <c r="M21" i="2"/>
  <c r="L21" i="2"/>
  <c r="K21" i="2"/>
  <c r="J21" i="2"/>
  <c r="H21" i="2"/>
  <c r="G21" i="2"/>
  <c r="F21" i="2"/>
  <c r="S20" i="2"/>
  <c r="R20" i="2"/>
  <c r="Q20" i="2"/>
  <c r="O20" i="2"/>
  <c r="N20" i="2"/>
  <c r="M20" i="2"/>
  <c r="L20" i="2"/>
  <c r="K20" i="2"/>
  <c r="J20" i="2"/>
  <c r="H20" i="2"/>
  <c r="G20" i="2"/>
  <c r="F20" i="2"/>
  <c r="S18" i="2"/>
  <c r="R18" i="2"/>
  <c r="Q18" i="2"/>
  <c r="O18" i="2"/>
  <c r="N18" i="2"/>
  <c r="M18" i="2"/>
  <c r="L18" i="2"/>
  <c r="K18" i="2"/>
  <c r="J18" i="2"/>
  <c r="H18" i="2"/>
  <c r="G18" i="2"/>
  <c r="F18" i="2"/>
  <c r="S17" i="2"/>
  <c r="R17" i="2"/>
  <c r="Q17" i="2"/>
  <c r="O17" i="2"/>
  <c r="N17" i="2"/>
  <c r="M17" i="2"/>
  <c r="L17" i="2"/>
  <c r="K17" i="2"/>
  <c r="J17" i="2"/>
  <c r="H17" i="2"/>
  <c r="G17" i="2"/>
  <c r="F17" i="2"/>
  <c r="S16" i="2"/>
  <c r="R16" i="2"/>
  <c r="Q16" i="2"/>
  <c r="O16" i="2"/>
  <c r="N16" i="2"/>
  <c r="M16" i="2"/>
  <c r="L16" i="2"/>
  <c r="K16" i="2"/>
  <c r="J16" i="2"/>
  <c r="H16" i="2"/>
  <c r="G16" i="2"/>
  <c r="F16" i="2"/>
  <c r="S14" i="2"/>
  <c r="R14" i="2"/>
  <c r="Q14" i="2"/>
  <c r="O14" i="2"/>
  <c r="N14" i="2"/>
  <c r="M14" i="2"/>
  <c r="L14" i="2"/>
  <c r="K14" i="2"/>
  <c r="J14" i="2"/>
  <c r="H14" i="2"/>
  <c r="G14" i="2"/>
  <c r="F14" i="2"/>
  <c r="S13" i="2"/>
  <c r="R13" i="2"/>
  <c r="Q13" i="2"/>
  <c r="O13" i="2"/>
  <c r="N13" i="2"/>
  <c r="M13" i="2"/>
  <c r="L13" i="2"/>
  <c r="K13" i="2"/>
  <c r="J13" i="2"/>
  <c r="H13" i="2"/>
  <c r="G13" i="2"/>
  <c r="F13" i="2"/>
  <c r="S12" i="2"/>
  <c r="R12" i="2"/>
  <c r="Q12" i="2"/>
  <c r="O12" i="2"/>
  <c r="N12" i="2"/>
  <c r="M12" i="2"/>
  <c r="L12" i="2"/>
  <c r="K12" i="2"/>
  <c r="J12" i="2"/>
  <c r="H12" i="2"/>
  <c r="G12" i="2"/>
  <c r="F12" i="2"/>
  <c r="S10" i="2"/>
  <c r="R10" i="2"/>
  <c r="Q10" i="2"/>
  <c r="O10" i="2"/>
  <c r="N10" i="2"/>
  <c r="M10" i="2"/>
  <c r="L10" i="2"/>
  <c r="K10" i="2"/>
  <c r="J10" i="2"/>
  <c r="H10" i="2"/>
  <c r="G10" i="2"/>
  <c r="F10" i="2"/>
  <c r="S9" i="2"/>
  <c r="R9" i="2"/>
  <c r="Q9" i="2"/>
  <c r="O9" i="2"/>
  <c r="N9" i="2"/>
  <c r="M9" i="2"/>
  <c r="L9" i="2"/>
  <c r="K9" i="2"/>
  <c r="J9" i="2"/>
  <c r="H9" i="2"/>
  <c r="G9" i="2"/>
  <c r="F9" i="2"/>
  <c r="S8" i="2"/>
  <c r="R8" i="2"/>
  <c r="Q8" i="2"/>
  <c r="O8" i="2"/>
  <c r="N8" i="2"/>
  <c r="M8" i="2"/>
  <c r="L8" i="2"/>
  <c r="K8" i="2"/>
  <c r="J8" i="2"/>
  <c r="H8" i="2"/>
  <c r="G8" i="2"/>
  <c r="F8" i="2"/>
  <c r="S6" i="2"/>
  <c r="R6" i="2"/>
  <c r="Q6" i="2"/>
  <c r="O6" i="2"/>
  <c r="N6" i="2"/>
  <c r="M6" i="2"/>
  <c r="L6" i="2"/>
  <c r="K6" i="2"/>
  <c r="J6" i="2"/>
  <c r="H6" i="2"/>
  <c r="G6" i="2"/>
  <c r="F6" i="2"/>
  <c r="S5" i="2"/>
  <c r="R5" i="2"/>
  <c r="Q5" i="2"/>
  <c r="O5" i="2"/>
  <c r="N5" i="2"/>
  <c r="M5" i="2"/>
  <c r="L5" i="2"/>
  <c r="K5" i="2"/>
  <c r="J5" i="2"/>
  <c r="H5" i="2"/>
  <c r="G5" i="2"/>
  <c r="F5" i="2"/>
  <c r="S20" i="6"/>
  <c r="R20" i="6"/>
  <c r="Q20" i="6"/>
  <c r="O20" i="6"/>
  <c r="N20" i="6"/>
  <c r="M20" i="6"/>
  <c r="L20" i="6"/>
  <c r="K20" i="6"/>
  <c r="J20" i="6"/>
  <c r="H20" i="6"/>
  <c r="G20" i="6"/>
  <c r="F20" i="6"/>
  <c r="S18" i="6"/>
  <c r="R18" i="6"/>
  <c r="Q18" i="6"/>
  <c r="O18" i="6"/>
  <c r="N18" i="6"/>
  <c r="M18" i="6"/>
  <c r="L18" i="6"/>
  <c r="K18" i="6"/>
  <c r="J18" i="6"/>
  <c r="H18" i="6"/>
  <c r="G18" i="6"/>
  <c r="F18" i="6"/>
  <c r="S17" i="6"/>
  <c r="R17" i="6"/>
  <c r="Q17" i="6"/>
  <c r="O17" i="6"/>
  <c r="N17" i="6"/>
  <c r="M17" i="6"/>
  <c r="L17" i="6"/>
  <c r="K17" i="6"/>
  <c r="J17" i="6"/>
  <c r="H17" i="6"/>
  <c r="G17" i="6"/>
  <c r="F17" i="6"/>
  <c r="S16" i="6"/>
  <c r="R16" i="6"/>
  <c r="Q16" i="6"/>
  <c r="O16" i="6"/>
  <c r="N16" i="6"/>
  <c r="M16" i="6"/>
  <c r="L16" i="6"/>
  <c r="K16" i="6"/>
  <c r="J16" i="6"/>
  <c r="H16" i="6"/>
  <c r="G16" i="6"/>
  <c r="F16" i="6"/>
  <c r="S14" i="6"/>
  <c r="R14" i="6"/>
  <c r="Q14" i="6"/>
  <c r="O14" i="6"/>
  <c r="N14" i="6"/>
  <c r="M14" i="6"/>
  <c r="L14" i="6"/>
  <c r="K14" i="6"/>
  <c r="J14" i="6"/>
  <c r="H14" i="6"/>
  <c r="G14" i="6"/>
  <c r="F14" i="6"/>
  <c r="S13" i="6"/>
  <c r="R13" i="6"/>
  <c r="Q13" i="6"/>
  <c r="O13" i="6"/>
  <c r="N13" i="6"/>
  <c r="M13" i="6"/>
  <c r="L13" i="6"/>
  <c r="K13" i="6"/>
  <c r="J13" i="6"/>
  <c r="H13" i="6"/>
  <c r="G13" i="6"/>
  <c r="F13" i="6"/>
  <c r="S12" i="6"/>
  <c r="R12" i="6"/>
  <c r="Q12" i="6"/>
  <c r="O12" i="6"/>
  <c r="N12" i="6"/>
  <c r="M12" i="6"/>
  <c r="L12" i="6"/>
  <c r="K12" i="6"/>
  <c r="J12" i="6"/>
  <c r="H12" i="6"/>
  <c r="G12" i="6"/>
  <c r="F12" i="6"/>
  <c r="S10" i="6"/>
  <c r="R10" i="6"/>
  <c r="Q10" i="6"/>
  <c r="O10" i="6"/>
  <c r="N10" i="6"/>
  <c r="M10" i="6"/>
  <c r="L10" i="6"/>
  <c r="K10" i="6"/>
  <c r="J10" i="6"/>
  <c r="H10" i="6"/>
  <c r="G10" i="6"/>
  <c r="F10" i="6"/>
  <c r="S9" i="6"/>
  <c r="R9" i="6"/>
  <c r="Q9" i="6"/>
  <c r="O9" i="6"/>
  <c r="N9" i="6"/>
  <c r="M9" i="6"/>
  <c r="L9" i="6"/>
  <c r="K9" i="6"/>
  <c r="J9" i="6"/>
  <c r="H9" i="6"/>
  <c r="G9" i="6"/>
  <c r="F9" i="6"/>
  <c r="S5" i="6"/>
  <c r="R5" i="6"/>
  <c r="Q5" i="6"/>
  <c r="O5" i="6"/>
  <c r="N5" i="6"/>
  <c r="M5" i="6"/>
  <c r="L5" i="6"/>
  <c r="K5" i="6"/>
  <c r="J5" i="6"/>
  <c r="H5" i="6"/>
  <c r="G5" i="6"/>
  <c r="F5" i="6"/>
  <c r="S6" i="6"/>
  <c r="R6" i="6"/>
  <c r="Q6" i="6"/>
  <c r="O6" i="6"/>
  <c r="N6" i="6"/>
  <c r="M6" i="6"/>
  <c r="L6" i="6"/>
  <c r="K6" i="6"/>
  <c r="J6" i="6"/>
  <c r="H6" i="6"/>
  <c r="G6" i="6"/>
  <c r="F6" i="6"/>
  <c r="F8" i="6"/>
  <c r="G8" i="6"/>
  <c r="R8" i="6"/>
  <c r="S8" i="6"/>
  <c r="Q8" i="6"/>
  <c r="O8" i="6"/>
  <c r="N8" i="6"/>
  <c r="M8" i="6"/>
  <c r="L8" i="6"/>
  <c r="K8" i="6"/>
  <c r="J8" i="6"/>
  <c r="H8" i="6"/>
  <c r="P39" i="12"/>
  <c r="N39" i="12"/>
  <c r="M39" i="12"/>
  <c r="L39" i="12"/>
  <c r="J39" i="12"/>
  <c r="I39" i="12"/>
  <c r="H39" i="12"/>
  <c r="F39" i="12"/>
  <c r="E39" i="12"/>
  <c r="P38" i="12"/>
  <c r="N38" i="12"/>
  <c r="M38" i="12"/>
  <c r="L38" i="12"/>
  <c r="J38" i="12"/>
  <c r="I38" i="12"/>
  <c r="H38" i="12"/>
  <c r="F38" i="12"/>
  <c r="E38" i="12"/>
  <c r="P37" i="12"/>
  <c r="N37" i="12"/>
  <c r="M37" i="12"/>
  <c r="L37" i="12"/>
  <c r="J37" i="12"/>
  <c r="I37" i="12"/>
  <c r="H37" i="12"/>
  <c r="F37" i="12"/>
  <c r="E37" i="12"/>
  <c r="P36" i="12"/>
  <c r="N36" i="12"/>
  <c r="M36" i="12"/>
  <c r="L36" i="12"/>
  <c r="J36" i="12"/>
  <c r="I36" i="12"/>
  <c r="H36" i="12"/>
  <c r="F36" i="12"/>
  <c r="E36" i="12"/>
  <c r="P35" i="12"/>
  <c r="N35" i="12"/>
  <c r="M35" i="12"/>
  <c r="L35" i="12"/>
  <c r="J35" i="12"/>
  <c r="I35" i="12"/>
  <c r="H35" i="12"/>
  <c r="F35" i="12"/>
  <c r="E35" i="12"/>
  <c r="P34" i="12"/>
  <c r="N34" i="12"/>
  <c r="M34" i="12"/>
  <c r="L34" i="12"/>
  <c r="J34" i="12"/>
  <c r="I34" i="12"/>
  <c r="H34" i="12"/>
  <c r="F34" i="12"/>
  <c r="E34" i="12"/>
  <c r="P33" i="12"/>
  <c r="N33" i="12"/>
  <c r="M33" i="12"/>
  <c r="L33" i="12"/>
  <c r="J33" i="12"/>
  <c r="I33" i="12"/>
  <c r="H33" i="12"/>
  <c r="F33" i="12"/>
  <c r="E33" i="12"/>
  <c r="P32" i="12"/>
  <c r="N32" i="12"/>
  <c r="M32" i="12"/>
  <c r="L32" i="12"/>
  <c r="J32" i="12"/>
  <c r="I32" i="12"/>
  <c r="H32" i="12"/>
  <c r="F32" i="12"/>
  <c r="E32" i="12"/>
  <c r="P31" i="12"/>
  <c r="N31" i="12"/>
  <c r="M31" i="12"/>
  <c r="L31" i="12"/>
  <c r="J31" i="12"/>
  <c r="I31" i="12"/>
  <c r="H31" i="12"/>
  <c r="F31" i="12"/>
  <c r="E31" i="12"/>
  <c r="P30" i="12"/>
  <c r="N30" i="12"/>
  <c r="M30" i="12"/>
  <c r="L30" i="12"/>
  <c r="J30" i="12"/>
  <c r="I30" i="12"/>
  <c r="H30" i="12"/>
  <c r="F30" i="12"/>
  <c r="E30" i="12"/>
  <c r="P29" i="12"/>
  <c r="N29" i="12"/>
  <c r="M29" i="12"/>
  <c r="L29" i="12"/>
  <c r="J29" i="12"/>
  <c r="I29" i="12"/>
  <c r="H29" i="12"/>
  <c r="F29" i="12"/>
  <c r="E29" i="12"/>
  <c r="P28" i="12"/>
  <c r="N28" i="12"/>
  <c r="M28" i="12"/>
  <c r="L28" i="12"/>
  <c r="J28" i="12"/>
  <c r="I28" i="12"/>
  <c r="H28" i="12"/>
  <c r="F28" i="12"/>
  <c r="E28" i="12"/>
  <c r="P27" i="12"/>
  <c r="N27" i="12"/>
  <c r="M27" i="12"/>
  <c r="L27" i="12"/>
  <c r="J27" i="12"/>
  <c r="I27" i="12"/>
  <c r="H27" i="12"/>
  <c r="F27" i="12"/>
  <c r="E27" i="12"/>
  <c r="P26" i="12"/>
  <c r="N26" i="12"/>
  <c r="M26" i="12"/>
  <c r="L26" i="12"/>
  <c r="J26" i="12"/>
  <c r="I26" i="12"/>
  <c r="H26" i="12"/>
  <c r="F26" i="12"/>
  <c r="E26" i="12"/>
  <c r="P25" i="12"/>
  <c r="N25" i="12"/>
  <c r="M25" i="12"/>
  <c r="L25" i="12"/>
  <c r="J25" i="12"/>
  <c r="I25" i="12"/>
  <c r="H25" i="12"/>
  <c r="F25" i="12"/>
  <c r="E25" i="12"/>
  <c r="P24" i="12"/>
  <c r="N24" i="12"/>
  <c r="M24" i="12"/>
  <c r="L24" i="12"/>
  <c r="J24" i="12"/>
  <c r="I24" i="12"/>
  <c r="H24" i="12"/>
  <c r="F24" i="12"/>
  <c r="E24" i="12"/>
  <c r="P23" i="12"/>
  <c r="N23" i="12"/>
  <c r="M23" i="12"/>
  <c r="L23" i="12"/>
  <c r="J23" i="12"/>
  <c r="I23" i="12"/>
  <c r="H23" i="12"/>
  <c r="F23" i="12"/>
  <c r="E23" i="12"/>
  <c r="P22" i="12"/>
  <c r="N22" i="12"/>
  <c r="M22" i="12"/>
  <c r="L22" i="12"/>
  <c r="J22" i="12"/>
  <c r="I22" i="12"/>
  <c r="H22" i="12"/>
  <c r="F22" i="12"/>
  <c r="E22" i="12"/>
  <c r="P21" i="12"/>
  <c r="N21" i="12"/>
  <c r="M21" i="12"/>
  <c r="L21" i="12"/>
  <c r="J21" i="12"/>
  <c r="I21" i="12"/>
  <c r="H21" i="12"/>
  <c r="F21" i="12"/>
  <c r="E21" i="12"/>
  <c r="P20" i="12"/>
  <c r="N20" i="12"/>
  <c r="M20" i="12"/>
  <c r="L20" i="12"/>
  <c r="J20" i="12"/>
  <c r="I20" i="12"/>
  <c r="H20" i="12"/>
  <c r="F20" i="12"/>
  <c r="E20" i="12"/>
  <c r="P19" i="12"/>
  <c r="N19" i="12"/>
  <c r="M19" i="12"/>
  <c r="L19" i="12"/>
  <c r="J19" i="12"/>
  <c r="I19" i="12"/>
  <c r="H19" i="12"/>
  <c r="F19" i="12"/>
  <c r="E19" i="12"/>
  <c r="P18" i="12"/>
  <c r="N18" i="12"/>
  <c r="M18" i="12"/>
  <c r="L18" i="12"/>
  <c r="J18" i="12"/>
  <c r="I18" i="12"/>
  <c r="H18" i="12"/>
  <c r="F18" i="12"/>
  <c r="E18" i="12"/>
  <c r="P17" i="12"/>
  <c r="N17" i="12"/>
  <c r="M17" i="12"/>
  <c r="L17" i="12"/>
  <c r="J17" i="12"/>
  <c r="I17" i="12"/>
  <c r="H17" i="12"/>
  <c r="F17" i="12"/>
  <c r="E17" i="12"/>
  <c r="P16" i="12"/>
  <c r="N16" i="12"/>
  <c r="M16" i="12"/>
  <c r="L16" i="12"/>
  <c r="J16" i="12"/>
  <c r="I16" i="12"/>
  <c r="H16" i="12"/>
  <c r="F16" i="12"/>
  <c r="E16" i="12"/>
  <c r="P15" i="12"/>
  <c r="N15" i="12"/>
  <c r="M15" i="12"/>
  <c r="L15" i="12"/>
  <c r="J15" i="12"/>
  <c r="I15" i="12"/>
  <c r="H15" i="12"/>
  <c r="F15" i="12"/>
  <c r="E15" i="12"/>
  <c r="P14" i="12"/>
  <c r="N14" i="12"/>
  <c r="M14" i="12"/>
  <c r="L14" i="12"/>
  <c r="J14" i="12"/>
  <c r="I14" i="12"/>
  <c r="H14" i="12"/>
  <c r="F14" i="12"/>
  <c r="E14" i="12"/>
  <c r="P13" i="12"/>
  <c r="N13" i="12"/>
  <c r="M13" i="12"/>
  <c r="L13" i="12"/>
  <c r="J13" i="12"/>
  <c r="I13" i="12"/>
  <c r="H13" i="12"/>
  <c r="F13" i="12"/>
  <c r="E13" i="12"/>
  <c r="P12" i="12"/>
  <c r="N12" i="12"/>
  <c r="M12" i="12"/>
  <c r="L12" i="12"/>
  <c r="J12" i="12"/>
  <c r="I12" i="12"/>
  <c r="H12" i="12"/>
  <c r="F12" i="12"/>
  <c r="E12" i="12"/>
  <c r="P11" i="12"/>
  <c r="N11" i="12"/>
  <c r="M11" i="12"/>
  <c r="L11" i="12"/>
  <c r="J11" i="12"/>
  <c r="I11" i="12"/>
  <c r="H11" i="12"/>
  <c r="F11" i="12"/>
  <c r="E11" i="12"/>
  <c r="P10" i="12"/>
  <c r="N10" i="12"/>
  <c r="M10" i="12"/>
  <c r="L10" i="12"/>
  <c r="J10" i="12"/>
  <c r="I10" i="12"/>
  <c r="H10" i="12"/>
  <c r="F10" i="12"/>
  <c r="E10" i="12"/>
  <c r="P9" i="12"/>
  <c r="N9" i="12"/>
  <c r="M9" i="12"/>
  <c r="L9" i="12"/>
  <c r="J9" i="12"/>
  <c r="I9" i="12"/>
  <c r="H9" i="12"/>
  <c r="F9" i="12"/>
  <c r="E9" i="12"/>
  <c r="P8" i="12"/>
  <c r="N8" i="12"/>
  <c r="M8" i="12"/>
  <c r="L8" i="12"/>
  <c r="J8" i="12"/>
  <c r="I8" i="12"/>
  <c r="H8" i="12"/>
  <c r="F8" i="12"/>
  <c r="E8" i="12"/>
  <c r="P7" i="12"/>
  <c r="N7" i="12"/>
  <c r="M7" i="12"/>
  <c r="L7" i="12"/>
  <c r="J7" i="12"/>
  <c r="I7" i="12"/>
  <c r="H7" i="12"/>
  <c r="F7" i="12"/>
  <c r="E7" i="12"/>
  <c r="P6" i="12"/>
  <c r="N6" i="12"/>
  <c r="M6" i="12"/>
  <c r="L6" i="12"/>
  <c r="J6" i="12"/>
  <c r="I6" i="12"/>
  <c r="H6" i="12"/>
  <c r="F6" i="12"/>
  <c r="E6" i="12"/>
  <c r="P5" i="12"/>
  <c r="N5" i="12"/>
  <c r="M5" i="12"/>
  <c r="Q5" i="12" s="1"/>
  <c r="H5" i="12"/>
  <c r="F5" i="12"/>
  <c r="E43" i="3"/>
  <c r="K99" i="6"/>
  <c r="O131" i="6"/>
  <c r="F63" i="6"/>
  <c r="K79" i="6"/>
  <c r="O27" i="6"/>
  <c r="K27" i="6"/>
  <c r="K59" i="6"/>
  <c r="G95" i="6"/>
  <c r="F83" i="6"/>
  <c r="O23" i="6"/>
  <c r="L147" i="6"/>
  <c r="F71" i="6"/>
  <c r="G43" i="6"/>
  <c r="J171" i="6"/>
  <c r="F39" i="6"/>
  <c r="F23" i="6"/>
  <c r="L155" i="6"/>
  <c r="K51" i="1"/>
  <c r="N219" i="6"/>
  <c r="L151" i="6"/>
  <c r="N203" i="6"/>
  <c r="F91" i="6"/>
  <c r="O171" i="6"/>
  <c r="G23" i="6"/>
  <c r="M59" i="1"/>
  <c r="S51" i="1"/>
  <c r="S67" i="1"/>
  <c r="K147" i="6"/>
  <c r="G151" i="6"/>
  <c r="O199" i="6"/>
  <c r="Q159" i="6"/>
  <c r="F127" i="6"/>
  <c r="K127" i="6"/>
  <c r="G127" i="6"/>
  <c r="K91" i="6"/>
  <c r="G91" i="6"/>
  <c r="L107" i="6"/>
  <c r="K87" i="6"/>
  <c r="L83" i="6"/>
  <c r="F95" i="6"/>
  <c r="Q67" i="6"/>
  <c r="Q203" i="6"/>
  <c r="N183" i="6"/>
  <c r="K179" i="6"/>
  <c r="K163" i="6"/>
  <c r="F167" i="6"/>
  <c r="I150" i="6"/>
  <c r="I105" i="6"/>
  <c r="F147" i="6"/>
  <c r="K143" i="6"/>
  <c r="G143" i="6"/>
  <c r="G135" i="6"/>
  <c r="O119" i="6"/>
  <c r="Q111" i="6"/>
  <c r="Q119" i="6"/>
  <c r="F87" i="6"/>
  <c r="L95" i="6"/>
  <c r="Q55" i="6"/>
  <c r="O31" i="6"/>
  <c r="F67" i="6"/>
  <c r="O47" i="6"/>
  <c r="Q39" i="6"/>
  <c r="F103" i="1"/>
  <c r="H83" i="1"/>
  <c r="O55" i="6"/>
  <c r="N63" i="1"/>
  <c r="O35" i="6"/>
  <c r="K175" i="6"/>
  <c r="G27" i="6"/>
  <c r="O175" i="6"/>
  <c r="E75" i="6"/>
  <c r="E59" i="3"/>
  <c r="L235" i="6" l="1"/>
  <c r="G227" i="6"/>
  <c r="L227" i="6"/>
  <c r="Q223" i="6"/>
  <c r="Q219" i="6"/>
  <c r="G219" i="6"/>
  <c r="L207" i="6"/>
  <c r="G207" i="6"/>
  <c r="G199" i="6"/>
  <c r="Q191" i="6"/>
  <c r="G183" i="6"/>
  <c r="E47" i="4"/>
  <c r="Q23" i="6"/>
  <c r="F235" i="6"/>
  <c r="K235" i="6"/>
  <c r="K227" i="6"/>
  <c r="N35" i="4"/>
  <c r="J108" i="1"/>
  <c r="I25" i="5" s="1"/>
  <c r="K187" i="6"/>
  <c r="F187" i="6"/>
  <c r="O183" i="6"/>
  <c r="F183" i="6"/>
  <c r="K183" i="6"/>
  <c r="O179" i="6"/>
  <c r="F175" i="6"/>
  <c r="F171" i="6"/>
  <c r="O167" i="6"/>
  <c r="K167" i="6"/>
  <c r="O163" i="6"/>
  <c r="F163" i="6"/>
  <c r="O159" i="6"/>
  <c r="F159" i="6"/>
  <c r="K159" i="6"/>
  <c r="K155" i="6"/>
  <c r="O155" i="6"/>
  <c r="F155" i="6"/>
  <c r="O151" i="6"/>
  <c r="F151" i="6"/>
  <c r="K151" i="6"/>
  <c r="O143" i="6"/>
  <c r="F143" i="6"/>
  <c r="K139" i="6"/>
  <c r="O139" i="6"/>
  <c r="F139" i="6"/>
  <c r="O135" i="6"/>
  <c r="F135" i="6"/>
  <c r="K135" i="6"/>
  <c r="K131" i="6"/>
  <c r="F131" i="6"/>
  <c r="O127" i="6"/>
  <c r="F123" i="6"/>
  <c r="F119" i="6"/>
  <c r="K119" i="6"/>
  <c r="F115" i="6"/>
  <c r="O111" i="6"/>
  <c r="K111" i="6"/>
  <c r="F107" i="6"/>
  <c r="F103" i="6"/>
  <c r="K103" i="6"/>
  <c r="O99" i="6"/>
  <c r="O95" i="6"/>
  <c r="K95" i="6"/>
  <c r="O91" i="6"/>
  <c r="O87" i="6"/>
  <c r="K83" i="6"/>
  <c r="O83" i="6"/>
  <c r="F79" i="6"/>
  <c r="K75" i="6"/>
  <c r="O75" i="6"/>
  <c r="F75" i="6"/>
  <c r="O63" i="6"/>
  <c r="K63" i="6"/>
  <c r="F59" i="6"/>
  <c r="F55" i="6"/>
  <c r="K51" i="6"/>
  <c r="O51" i="6"/>
  <c r="F51" i="6"/>
  <c r="F47" i="6"/>
  <c r="K47" i="6"/>
  <c r="F43" i="6"/>
  <c r="K35" i="6"/>
  <c r="F31" i="6"/>
  <c r="S61" i="4"/>
  <c r="R18" i="5" s="1"/>
  <c r="S64" i="4"/>
  <c r="R21" i="5" s="1"/>
  <c r="J59" i="4"/>
  <c r="S7" i="1"/>
  <c r="N106" i="1"/>
  <c r="M23" i="5" s="1"/>
  <c r="S108" i="1"/>
  <c r="R25" i="5" s="1"/>
  <c r="S106" i="1"/>
  <c r="R23" i="5" s="1"/>
  <c r="N108" i="1"/>
  <c r="M25" i="5" s="1"/>
  <c r="N51" i="1"/>
  <c r="J55" i="1"/>
  <c r="S55" i="1"/>
  <c r="N59" i="1"/>
  <c r="J59" i="1"/>
  <c r="S59" i="1"/>
  <c r="J63" i="1"/>
  <c r="S63" i="1"/>
  <c r="N67" i="1"/>
  <c r="J67" i="1"/>
  <c r="J71" i="1"/>
  <c r="S71" i="1"/>
  <c r="J79" i="1"/>
  <c r="J91" i="1"/>
  <c r="J95" i="1"/>
  <c r="J99" i="1"/>
  <c r="J103" i="1"/>
  <c r="O239" i="6"/>
  <c r="F239" i="6"/>
  <c r="O235" i="6"/>
  <c r="O231" i="6"/>
  <c r="F231" i="6"/>
  <c r="K231" i="6"/>
  <c r="F227" i="6"/>
  <c r="O223" i="6"/>
  <c r="F223" i="6"/>
  <c r="K223" i="6"/>
  <c r="K219" i="6"/>
  <c r="F219" i="6"/>
  <c r="O215" i="6"/>
  <c r="F215" i="6"/>
  <c r="K215" i="6"/>
  <c r="K211" i="6"/>
  <c r="O211" i="6"/>
  <c r="F203" i="6"/>
  <c r="F199" i="6"/>
  <c r="K199" i="6"/>
  <c r="K195" i="6"/>
  <c r="O195" i="6"/>
  <c r="F195" i="6"/>
  <c r="F191" i="6"/>
  <c r="F35" i="6"/>
  <c r="H147" i="6"/>
  <c r="M127" i="6"/>
  <c r="R67" i="6"/>
  <c r="M39" i="6"/>
  <c r="E23" i="2"/>
  <c r="E242" i="6"/>
  <c r="D7" i="5" s="1"/>
  <c r="E106" i="1"/>
  <c r="D23" i="5" s="1"/>
  <c r="E165" i="14"/>
  <c r="S10" i="14" s="1"/>
  <c r="E123" i="2"/>
  <c r="E103" i="3"/>
  <c r="R99" i="6"/>
  <c r="K31" i="6"/>
  <c r="L47" i="6"/>
  <c r="G35" i="6"/>
  <c r="T5" i="12"/>
  <c r="P20" i="1"/>
  <c r="F99" i="6"/>
  <c r="K71" i="6"/>
  <c r="O59" i="6"/>
  <c r="K55" i="6"/>
  <c r="F27" i="6"/>
  <c r="K23" i="6"/>
  <c r="L145" i="2"/>
  <c r="K10" i="5" s="1"/>
  <c r="L79" i="2"/>
  <c r="G83" i="2"/>
  <c r="Q91" i="2"/>
  <c r="L95" i="2"/>
  <c r="G99" i="2"/>
  <c r="Q99" i="2"/>
  <c r="L111" i="2"/>
  <c r="G115" i="2"/>
  <c r="Q115" i="2"/>
  <c r="L119" i="2"/>
  <c r="G131" i="2"/>
  <c r="L135" i="2"/>
  <c r="Q7" i="3"/>
  <c r="G23" i="3"/>
  <c r="G31" i="3"/>
  <c r="Q31" i="3"/>
  <c r="G39" i="3"/>
  <c r="Q39" i="3"/>
  <c r="G47" i="3"/>
  <c r="L51" i="3"/>
  <c r="G63" i="3"/>
  <c r="L67" i="3"/>
  <c r="G71" i="3"/>
  <c r="Q71" i="3"/>
  <c r="L75" i="3"/>
  <c r="L91" i="3"/>
  <c r="L99" i="3"/>
  <c r="G119" i="3"/>
  <c r="Q62" i="4"/>
  <c r="P19" i="5" s="1"/>
  <c r="G19" i="1"/>
  <c r="G35" i="1"/>
  <c r="Q51" i="1"/>
  <c r="Q59" i="1"/>
  <c r="L71" i="1"/>
  <c r="G75" i="1"/>
  <c r="Q91" i="1"/>
  <c r="R5" i="12"/>
  <c r="N99" i="6"/>
  <c r="S55" i="6"/>
  <c r="M64" i="4"/>
  <c r="L21" i="5" s="1"/>
  <c r="Q235" i="6"/>
  <c r="G235" i="6"/>
  <c r="L231" i="6"/>
  <c r="Q227" i="6"/>
  <c r="L215" i="6"/>
  <c r="G211" i="6"/>
  <c r="G195" i="6"/>
  <c r="L191" i="6"/>
  <c r="Q187" i="6"/>
  <c r="G187" i="6"/>
  <c r="L167" i="6"/>
  <c r="Q139" i="6"/>
  <c r="G139" i="6"/>
  <c r="L127" i="6"/>
  <c r="Q123" i="6"/>
  <c r="G115" i="6"/>
  <c r="G239" i="6"/>
  <c r="Q231" i="6"/>
  <c r="H59" i="4"/>
  <c r="R51" i="1"/>
  <c r="R59" i="1"/>
  <c r="I61" i="6"/>
  <c r="G231" i="6"/>
  <c r="G223" i="6"/>
  <c r="Q215" i="6"/>
  <c r="G215" i="6"/>
  <c r="L211" i="6"/>
  <c r="H87" i="6"/>
  <c r="Q207" i="6"/>
  <c r="N15" i="3"/>
  <c r="L67" i="6"/>
  <c r="L195" i="6"/>
  <c r="L148" i="2"/>
  <c r="L31" i="2"/>
  <c r="G35" i="2"/>
  <c r="Q43" i="2"/>
  <c r="L55" i="2"/>
  <c r="L63" i="2"/>
  <c r="G67" i="2"/>
  <c r="Q67" i="2"/>
  <c r="L71" i="2"/>
  <c r="Q146" i="2"/>
  <c r="G11" i="2"/>
  <c r="L15" i="2"/>
  <c r="Q35" i="2"/>
  <c r="L39" i="2"/>
  <c r="G191" i="6"/>
  <c r="G146" i="2"/>
  <c r="F11" i="5" s="1"/>
  <c r="L103" i="1"/>
  <c r="Q183" i="6"/>
  <c r="Q175" i="6"/>
  <c r="M51" i="1"/>
  <c r="H63" i="1"/>
  <c r="R103" i="1"/>
  <c r="O115" i="6"/>
  <c r="H87" i="2"/>
  <c r="R103" i="2"/>
  <c r="H91" i="3"/>
  <c r="H99" i="3"/>
  <c r="R107" i="3"/>
  <c r="H61" i="4"/>
  <c r="G18" i="5" s="1"/>
  <c r="M11" i="1"/>
  <c r="R15" i="1"/>
  <c r="M19" i="1"/>
  <c r="H23" i="1"/>
  <c r="R23" i="1"/>
  <c r="M27" i="1"/>
  <c r="H31" i="1"/>
  <c r="R31" i="1"/>
  <c r="M35" i="1"/>
  <c r="H39" i="1"/>
  <c r="R39" i="1"/>
  <c r="M43" i="1"/>
  <c r="H47" i="1"/>
  <c r="R55" i="1"/>
  <c r="R63" i="1"/>
  <c r="M67" i="1"/>
  <c r="H79" i="1"/>
  <c r="R79" i="1"/>
  <c r="R87" i="1"/>
  <c r="R95" i="1"/>
  <c r="M99" i="1"/>
  <c r="H103" i="1"/>
  <c r="Q239" i="6"/>
  <c r="Q199" i="6"/>
  <c r="G159" i="6"/>
  <c r="M35" i="3"/>
  <c r="Q47" i="6"/>
  <c r="S59" i="3"/>
  <c r="N87" i="3"/>
  <c r="S7" i="4"/>
  <c r="R83" i="2"/>
  <c r="H107" i="2"/>
  <c r="H7" i="3"/>
  <c r="R7" i="3"/>
  <c r="R124" i="3"/>
  <c r="Q17" i="5" s="1"/>
  <c r="R103" i="3"/>
  <c r="J71" i="3"/>
  <c r="N99" i="3"/>
  <c r="J103" i="3"/>
  <c r="N115" i="3"/>
  <c r="F11" i="3"/>
  <c r="H11" i="6"/>
  <c r="M15" i="6"/>
  <c r="M145" i="2"/>
  <c r="L10" i="5" s="1"/>
  <c r="H146" i="2"/>
  <c r="G11" i="5" s="1"/>
  <c r="R146" i="2"/>
  <c r="Q11" i="5" s="1"/>
  <c r="M148" i="2"/>
  <c r="R11" i="2"/>
  <c r="H19" i="2"/>
  <c r="R19" i="2"/>
  <c r="R27" i="2"/>
  <c r="M31" i="2"/>
  <c r="H35" i="2"/>
  <c r="M39" i="2"/>
  <c r="H43" i="2"/>
  <c r="R43" i="2"/>
  <c r="M47" i="2"/>
  <c r="M55" i="2"/>
  <c r="R59" i="2"/>
  <c r="H67" i="2"/>
  <c r="R67" i="2"/>
  <c r="H75" i="2"/>
  <c r="R75" i="2"/>
  <c r="M79" i="2"/>
  <c r="H83" i="2"/>
  <c r="K35" i="2"/>
  <c r="M87" i="2"/>
  <c r="H91" i="2"/>
  <c r="R91" i="2"/>
  <c r="M95" i="2"/>
  <c r="H99" i="2"/>
  <c r="R99" i="2"/>
  <c r="M103" i="2"/>
  <c r="R107" i="2"/>
  <c r="H115" i="2"/>
  <c r="R115" i="2"/>
  <c r="H123" i="2"/>
  <c r="R123" i="2"/>
  <c r="R131" i="2"/>
  <c r="M135" i="2"/>
  <c r="R139" i="2"/>
  <c r="M11" i="3"/>
  <c r="H15" i="3"/>
  <c r="R15" i="3"/>
  <c r="M19" i="3"/>
  <c r="R23" i="3"/>
  <c r="M27" i="3"/>
  <c r="H31" i="3"/>
  <c r="R31" i="3"/>
  <c r="H39" i="3"/>
  <c r="R39" i="3"/>
  <c r="H47" i="3"/>
  <c r="R47" i="3"/>
  <c r="R55" i="3"/>
  <c r="M59" i="3"/>
  <c r="H63" i="3"/>
  <c r="R63" i="3"/>
  <c r="H71" i="3"/>
  <c r="R71" i="3"/>
  <c r="M75" i="3"/>
  <c r="H79" i="3"/>
  <c r="R79" i="3"/>
  <c r="M83" i="3"/>
  <c r="H87" i="3"/>
  <c r="R87" i="3"/>
  <c r="H95" i="3"/>
  <c r="R95" i="3"/>
  <c r="M99" i="3"/>
  <c r="H103" i="3"/>
  <c r="M107" i="3"/>
  <c r="H111" i="3"/>
  <c r="R111" i="3"/>
  <c r="M115" i="3"/>
  <c r="H119" i="3"/>
  <c r="R119" i="3"/>
  <c r="H11" i="4"/>
  <c r="R11" i="4"/>
  <c r="M15" i="4"/>
  <c r="H19" i="4"/>
  <c r="R19" i="4"/>
  <c r="M23" i="4"/>
  <c r="H27" i="4"/>
  <c r="H35" i="4"/>
  <c r="R35" i="4"/>
  <c r="M39" i="4"/>
  <c r="M47" i="4"/>
  <c r="H51" i="4"/>
  <c r="R51" i="4"/>
  <c r="M7" i="1"/>
  <c r="R106" i="1"/>
  <c r="Q23" i="5" s="1"/>
  <c r="H11" i="1"/>
  <c r="R11" i="1"/>
  <c r="M15" i="1"/>
  <c r="H19" i="1"/>
  <c r="R19" i="1"/>
  <c r="M23" i="1"/>
  <c r="H27" i="1"/>
  <c r="R27" i="1"/>
  <c r="M31" i="1"/>
  <c r="H35" i="1"/>
  <c r="R35" i="1"/>
  <c r="H43" i="1"/>
  <c r="R43" i="1"/>
  <c r="M47" i="1"/>
  <c r="H51" i="1"/>
  <c r="H59" i="1"/>
  <c r="H67" i="1"/>
  <c r="M79" i="1"/>
  <c r="R91" i="1"/>
  <c r="H99" i="1"/>
  <c r="L199" i="6"/>
  <c r="O83" i="3"/>
  <c r="K87" i="3"/>
  <c r="F91" i="3"/>
  <c r="O91" i="3"/>
  <c r="K95" i="3"/>
  <c r="F99" i="3"/>
  <c r="O99" i="3"/>
  <c r="K103" i="3"/>
  <c r="F107" i="3"/>
  <c r="O107" i="3"/>
  <c r="F115" i="3"/>
  <c r="O115" i="3"/>
  <c r="K119" i="3"/>
  <c r="O7" i="4"/>
  <c r="K11" i="4"/>
  <c r="F15" i="4"/>
  <c r="O15" i="4"/>
  <c r="K19" i="4"/>
  <c r="F23" i="4"/>
  <c r="O23" i="4"/>
  <c r="K27" i="4"/>
  <c r="F31" i="4"/>
  <c r="K35" i="4"/>
  <c r="F39" i="4"/>
  <c r="K43" i="4"/>
  <c r="F47" i="4"/>
  <c r="K51" i="4"/>
  <c r="F55" i="4"/>
  <c r="O55" i="4"/>
  <c r="F105" i="1"/>
  <c r="E22" i="5" s="1"/>
  <c r="O7" i="1"/>
  <c r="F108" i="1"/>
  <c r="E25" i="5" s="1"/>
  <c r="O108" i="1"/>
  <c r="N25" i="5" s="1"/>
  <c r="K11" i="1"/>
  <c r="F15" i="1"/>
  <c r="O15" i="1"/>
  <c r="K19" i="1"/>
  <c r="F23" i="1"/>
  <c r="O23" i="1"/>
  <c r="K27" i="1"/>
  <c r="F31" i="1"/>
  <c r="O31" i="1"/>
  <c r="K35" i="1"/>
  <c r="F39" i="1"/>
  <c r="O39" i="1"/>
  <c r="K43" i="1"/>
  <c r="O47" i="1"/>
  <c r="F55" i="1"/>
  <c r="O55" i="1"/>
  <c r="K59" i="1"/>
  <c r="F63" i="1"/>
  <c r="O63" i="1"/>
  <c r="K67" i="1"/>
  <c r="F71" i="1"/>
  <c r="O71" i="1"/>
  <c r="K75" i="1"/>
  <c r="F79" i="1"/>
  <c r="O79" i="1"/>
  <c r="F87" i="1"/>
  <c r="K91" i="1"/>
  <c r="F95" i="1"/>
  <c r="K99" i="1"/>
  <c r="O103" i="1"/>
  <c r="J231" i="6"/>
  <c r="J207" i="6"/>
  <c r="I68" i="6"/>
  <c r="I52" i="6"/>
  <c r="I44" i="6"/>
  <c r="I89" i="6"/>
  <c r="I33" i="6"/>
  <c r="J7" i="1"/>
  <c r="O39" i="4"/>
  <c r="R7" i="1"/>
  <c r="J71" i="2"/>
  <c r="J135" i="2"/>
  <c r="J19" i="3"/>
  <c r="N63" i="3"/>
  <c r="J67" i="3"/>
  <c r="N71" i="3"/>
  <c r="J83" i="3"/>
  <c r="J107" i="3"/>
  <c r="J115" i="3"/>
  <c r="N62" i="4"/>
  <c r="M19" i="5" s="1"/>
  <c r="N27" i="4"/>
  <c r="J35" i="2"/>
  <c r="N143" i="2"/>
  <c r="J31" i="3"/>
  <c r="J47" i="3"/>
  <c r="N67" i="3"/>
  <c r="J79" i="3"/>
  <c r="J95" i="3"/>
  <c r="N107" i="3"/>
  <c r="N61" i="4"/>
  <c r="M18" i="5" s="1"/>
  <c r="S62" i="4"/>
  <c r="R19" i="5" s="1"/>
  <c r="R20" i="5" s="1"/>
  <c r="J43" i="4"/>
  <c r="J51" i="4"/>
  <c r="N67" i="2"/>
  <c r="J75" i="2"/>
  <c r="N7" i="1"/>
  <c r="J11" i="1"/>
  <c r="S11" i="1"/>
  <c r="N15" i="1"/>
  <c r="J19" i="1"/>
  <c r="S19" i="1"/>
  <c r="N23" i="1"/>
  <c r="J27" i="1"/>
  <c r="S27" i="1"/>
  <c r="N31" i="1"/>
  <c r="J35" i="1"/>
  <c r="S35" i="1"/>
  <c r="N39" i="1"/>
  <c r="J43" i="1"/>
  <c r="S43" i="1"/>
  <c r="N47" i="1"/>
  <c r="S75" i="1"/>
  <c r="N79" i="1"/>
  <c r="S83" i="1"/>
  <c r="S91" i="1"/>
  <c r="N95" i="1"/>
  <c r="S99" i="1"/>
  <c r="N103" i="1"/>
  <c r="O227" i="6"/>
  <c r="O7" i="2"/>
  <c r="O148" i="2"/>
  <c r="N13" i="5" s="1"/>
  <c r="O15" i="2"/>
  <c r="K91" i="2"/>
  <c r="F95" i="2"/>
  <c r="F103" i="2"/>
  <c r="F111" i="2"/>
  <c r="F119" i="2"/>
  <c r="O127" i="2"/>
  <c r="K131" i="2"/>
  <c r="F135" i="2"/>
  <c r="F143" i="2"/>
  <c r="K15" i="3"/>
  <c r="F19" i="3"/>
  <c r="O19" i="3"/>
  <c r="K23" i="3"/>
  <c r="F27" i="3"/>
  <c r="O27" i="3"/>
  <c r="K31" i="3"/>
  <c r="F35" i="3"/>
  <c r="F43" i="3"/>
  <c r="O43" i="3"/>
  <c r="K47" i="3"/>
  <c r="F51" i="3"/>
  <c r="K55" i="3"/>
  <c r="F59" i="3"/>
  <c r="O59" i="3"/>
  <c r="F67" i="3"/>
  <c r="O75" i="3"/>
  <c r="K79" i="3"/>
  <c r="F83" i="3"/>
  <c r="O15" i="6"/>
  <c r="K19" i="6"/>
  <c r="F145" i="2"/>
  <c r="E10" i="5" s="1"/>
  <c r="F148" i="2"/>
  <c r="E13" i="5" s="1"/>
  <c r="F87" i="2"/>
  <c r="K107" i="2"/>
  <c r="K115" i="2"/>
  <c r="K7" i="3"/>
  <c r="O241" i="6"/>
  <c r="N6" i="5" s="1"/>
  <c r="F15" i="6"/>
  <c r="K146" i="2"/>
  <c r="J11" i="5" s="1"/>
  <c r="K11" i="2"/>
  <c r="K19" i="2"/>
  <c r="F23" i="2"/>
  <c r="O95" i="2"/>
  <c r="O103" i="2"/>
  <c r="O111" i="2"/>
  <c r="F127" i="2"/>
  <c r="O135" i="2"/>
  <c r="K139" i="2"/>
  <c r="O11" i="3"/>
  <c r="G79" i="2"/>
  <c r="Q79" i="2"/>
  <c r="L83" i="2"/>
  <c r="G87" i="2"/>
  <c r="L91" i="2"/>
  <c r="G95" i="2"/>
  <c r="Q95" i="2"/>
  <c r="G103" i="2"/>
  <c r="Q103" i="2"/>
  <c r="L107" i="2"/>
  <c r="G111" i="2"/>
  <c r="L115" i="2"/>
  <c r="Q119" i="2"/>
  <c r="Q127" i="2"/>
  <c r="G135" i="2"/>
  <c r="Q135" i="2"/>
  <c r="L139" i="2"/>
  <c r="Q143" i="2"/>
  <c r="L7" i="3"/>
  <c r="L27" i="4"/>
  <c r="G39" i="4"/>
  <c r="L43" i="4"/>
  <c r="L51" i="4"/>
  <c r="G15" i="1"/>
  <c r="Q15" i="1"/>
  <c r="Q23" i="1"/>
  <c r="G31" i="1"/>
  <c r="Q31" i="1"/>
  <c r="Q39" i="1"/>
  <c r="G47" i="1"/>
  <c r="Q47" i="1"/>
  <c r="L51" i="1"/>
  <c r="Q55" i="1"/>
  <c r="L59" i="1"/>
  <c r="L67" i="1"/>
  <c r="L75" i="1"/>
  <c r="L83" i="1"/>
  <c r="L99" i="1"/>
  <c r="G103" i="1"/>
  <c r="Q103" i="1"/>
  <c r="L11" i="6"/>
  <c r="Q15" i="6"/>
  <c r="L19" i="6"/>
  <c r="G145" i="2"/>
  <c r="F10" i="5" s="1"/>
  <c r="L146" i="2"/>
  <c r="G148" i="2"/>
  <c r="F13" i="5" s="1"/>
  <c r="Q148" i="2"/>
  <c r="P13" i="5" s="1"/>
  <c r="L11" i="2"/>
  <c r="G15" i="2"/>
  <c r="Q15" i="2"/>
  <c r="G23" i="2"/>
  <c r="Q23" i="2"/>
  <c r="L27" i="2"/>
  <c r="G31" i="2"/>
  <c r="Q31" i="2"/>
  <c r="G39" i="2"/>
  <c r="L43" i="2"/>
  <c r="Q47" i="2"/>
  <c r="L51" i="2"/>
  <c r="G55" i="2"/>
  <c r="Q55" i="2"/>
  <c r="L67" i="2"/>
  <c r="G71" i="2"/>
  <c r="Q71" i="2"/>
  <c r="S7" i="6"/>
  <c r="J15" i="6"/>
  <c r="S15" i="6"/>
  <c r="J7" i="2"/>
  <c r="S7" i="2"/>
  <c r="N146" i="2"/>
  <c r="M11" i="5" s="1"/>
  <c r="J148" i="2"/>
  <c r="I13" i="5" s="1"/>
  <c r="S148" i="2"/>
  <c r="R13" i="5" s="1"/>
  <c r="S15" i="2"/>
  <c r="N19" i="2"/>
  <c r="J23" i="2"/>
  <c r="S23" i="2"/>
  <c r="N27" i="2"/>
  <c r="J31" i="2"/>
  <c r="S31" i="2"/>
  <c r="N35" i="2"/>
  <c r="S39" i="2"/>
  <c r="N43" i="2"/>
  <c r="J47" i="2"/>
  <c r="S47" i="2"/>
  <c r="N51" i="2"/>
  <c r="J55" i="2"/>
  <c r="S55" i="2"/>
  <c r="J63" i="2"/>
  <c r="S71" i="2"/>
  <c r="O11" i="6"/>
  <c r="F19" i="6"/>
  <c r="O19" i="6"/>
  <c r="K7" i="2"/>
  <c r="F146" i="2"/>
  <c r="E11" i="5" s="1"/>
  <c r="O146" i="2"/>
  <c r="N11" i="5" s="1"/>
  <c r="K148" i="2"/>
  <c r="J13" i="5" s="1"/>
  <c r="K23" i="2"/>
  <c r="F27" i="2"/>
  <c r="O27" i="2"/>
  <c r="K31" i="2"/>
  <c r="K39" i="2"/>
  <c r="O43" i="2"/>
  <c r="K47" i="2"/>
  <c r="K55" i="2"/>
  <c r="F59" i="2"/>
  <c r="O59" i="2"/>
  <c r="F67" i="2"/>
  <c r="O67" i="2"/>
  <c r="K71" i="2"/>
  <c r="F75" i="2"/>
  <c r="O75" i="2"/>
  <c r="K79" i="2"/>
  <c r="O83" i="2"/>
  <c r="K87" i="2"/>
  <c r="I85" i="6"/>
  <c r="I69" i="6"/>
  <c r="I48" i="6"/>
  <c r="I37" i="6"/>
  <c r="I32" i="6"/>
  <c r="I26" i="6"/>
  <c r="Q11" i="3"/>
  <c r="I145" i="6"/>
  <c r="I97" i="6"/>
  <c r="J79" i="2"/>
  <c r="S79" i="2"/>
  <c r="N83" i="2"/>
  <c r="J87" i="2"/>
  <c r="S87" i="2"/>
  <c r="N91" i="2"/>
  <c r="J103" i="2"/>
  <c r="S103" i="2"/>
  <c r="N107" i="2"/>
  <c r="J111" i="2"/>
  <c r="S111" i="2"/>
  <c r="N115" i="2"/>
  <c r="J119" i="2"/>
  <c r="S119" i="2"/>
  <c r="J127" i="2"/>
  <c r="S127" i="2"/>
  <c r="N131" i="2"/>
  <c r="S135" i="2"/>
  <c r="J143" i="2"/>
  <c r="S143" i="2"/>
  <c r="J11" i="3"/>
  <c r="S19" i="3"/>
  <c r="N23" i="3"/>
  <c r="J27" i="3"/>
  <c r="S27" i="3"/>
  <c r="N31" i="3"/>
  <c r="J35" i="3"/>
  <c r="S35" i="3"/>
  <c r="N39" i="3"/>
  <c r="J43" i="3"/>
  <c r="N47" i="3"/>
  <c r="S51" i="3"/>
  <c r="N55" i="3"/>
  <c r="J59" i="3"/>
  <c r="S67" i="3"/>
  <c r="J75" i="3"/>
  <c r="S75" i="3"/>
  <c r="N79" i="3"/>
  <c r="S83" i="3"/>
  <c r="J91" i="3"/>
  <c r="S91" i="3"/>
  <c r="J99" i="3"/>
  <c r="S99" i="3"/>
  <c r="N103" i="3"/>
  <c r="S107" i="3"/>
  <c r="S115" i="3"/>
  <c r="N119" i="3"/>
  <c r="N11" i="4"/>
  <c r="J15" i="4"/>
  <c r="S15" i="4"/>
  <c r="N19" i="4"/>
  <c r="J23" i="4"/>
  <c r="S23" i="4"/>
  <c r="S31" i="4"/>
  <c r="J39" i="4"/>
  <c r="S39" i="4"/>
  <c r="J47" i="4"/>
  <c r="N51" i="4"/>
  <c r="J55" i="4"/>
  <c r="S55" i="4"/>
  <c r="J105" i="1"/>
  <c r="I22" i="5" s="1"/>
  <c r="N11" i="1"/>
  <c r="J15" i="1"/>
  <c r="S15" i="1"/>
  <c r="N19" i="1"/>
  <c r="J23" i="1"/>
  <c r="S23" i="1"/>
  <c r="N27" i="1"/>
  <c r="J31" i="1"/>
  <c r="S31" i="1"/>
  <c r="N35" i="1"/>
  <c r="J39" i="1"/>
  <c r="S39" i="1"/>
  <c r="N43" i="1"/>
  <c r="S79" i="1"/>
  <c r="J87" i="1"/>
  <c r="S87" i="1"/>
  <c r="S95" i="1"/>
  <c r="S103" i="1"/>
  <c r="K203" i="6"/>
  <c r="O191" i="6"/>
  <c r="K115" i="6"/>
  <c r="O79" i="6"/>
  <c r="O71" i="6"/>
  <c r="K43" i="6"/>
  <c r="K99" i="3"/>
  <c r="O103" i="3"/>
  <c r="K107" i="3"/>
  <c r="F111" i="3"/>
  <c r="O111" i="3"/>
  <c r="K115" i="3"/>
  <c r="F119" i="3"/>
  <c r="O119" i="3"/>
  <c r="K61" i="4"/>
  <c r="J18" i="5" s="1"/>
  <c r="K15" i="4"/>
  <c r="F19" i="4"/>
  <c r="O19" i="4"/>
  <c r="K23" i="4"/>
  <c r="F27" i="4"/>
  <c r="O27" i="4"/>
  <c r="K31" i="4"/>
  <c r="F35" i="4"/>
  <c r="K39" i="4"/>
  <c r="F43" i="4"/>
  <c r="O43" i="4"/>
  <c r="O51" i="4"/>
  <c r="F59" i="4"/>
  <c r="O59" i="4"/>
  <c r="K7" i="1"/>
  <c r="F106" i="1"/>
  <c r="E23" i="5" s="1"/>
  <c r="O106" i="1"/>
  <c r="N23" i="5" s="1"/>
  <c r="K108" i="1"/>
  <c r="J25" i="5" s="1"/>
  <c r="F11" i="1"/>
  <c r="O11" i="1"/>
  <c r="K15" i="1"/>
  <c r="F19" i="1"/>
  <c r="O19" i="1"/>
  <c r="K23" i="1"/>
  <c r="F27" i="1"/>
  <c r="O27" i="1"/>
  <c r="K31" i="1"/>
  <c r="F35" i="1"/>
  <c r="O35" i="1"/>
  <c r="K39" i="1"/>
  <c r="F43" i="1"/>
  <c r="O43" i="1"/>
  <c r="F51" i="1"/>
  <c r="O51" i="1"/>
  <c r="K55" i="1"/>
  <c r="F59" i="1"/>
  <c r="O59" i="1"/>
  <c r="K63" i="1"/>
  <c r="F67" i="1"/>
  <c r="O67" i="1"/>
  <c r="K71" i="1"/>
  <c r="F75" i="1"/>
  <c r="O75" i="1"/>
  <c r="K79" i="1"/>
  <c r="F83" i="1"/>
  <c r="O83" i="1"/>
  <c r="F91" i="1"/>
  <c r="O91" i="1"/>
  <c r="F99" i="1"/>
  <c r="K103" i="1"/>
  <c r="S219" i="6"/>
  <c r="J163" i="6"/>
  <c r="S131" i="6"/>
  <c r="S115" i="6"/>
  <c r="J83" i="6"/>
  <c r="S67" i="6"/>
  <c r="S51" i="6"/>
  <c r="S11" i="6"/>
  <c r="N15" i="6"/>
  <c r="J19" i="6"/>
  <c r="S19" i="6"/>
  <c r="N145" i="2"/>
  <c r="M10" i="5" s="1"/>
  <c r="J146" i="2"/>
  <c r="I11" i="5" s="1"/>
  <c r="S146" i="2"/>
  <c r="R11" i="5" s="1"/>
  <c r="N148" i="2"/>
  <c r="M13" i="5" s="1"/>
  <c r="O23" i="2"/>
  <c r="K27" i="2"/>
  <c r="O31" i="2"/>
  <c r="F39" i="2"/>
  <c r="O39" i="2"/>
  <c r="K43" i="2"/>
  <c r="F47" i="2"/>
  <c r="O47" i="2"/>
  <c r="O55" i="2"/>
  <c r="F63" i="2"/>
  <c r="F71" i="2"/>
  <c r="O71" i="2"/>
  <c r="F79" i="2"/>
  <c r="O79" i="2"/>
  <c r="K83" i="2"/>
  <c r="R15" i="6"/>
  <c r="H145" i="2"/>
  <c r="G10" i="5" s="1"/>
  <c r="R145" i="2"/>
  <c r="Q10" i="5" s="1"/>
  <c r="M146" i="2"/>
  <c r="H148" i="2"/>
  <c r="G13" i="5" s="1"/>
  <c r="F11" i="2"/>
  <c r="F19" i="2"/>
  <c r="O11" i="2"/>
  <c r="K15" i="2"/>
  <c r="G11" i="6"/>
  <c r="Q11" i="6"/>
  <c r="L15" i="6"/>
  <c r="J11" i="2"/>
  <c r="S11" i="2"/>
  <c r="S19" i="2"/>
  <c r="N23" i="2"/>
  <c r="J27" i="2"/>
  <c r="N31" i="2"/>
  <c r="S35" i="2"/>
  <c r="N39" i="2"/>
  <c r="J43" i="2"/>
  <c r="S43" i="2"/>
  <c r="N47" i="2"/>
  <c r="S51" i="2"/>
  <c r="N55" i="2"/>
  <c r="J59" i="2"/>
  <c r="N63" i="2"/>
  <c r="J67" i="2"/>
  <c r="S67" i="2"/>
  <c r="N71" i="2"/>
  <c r="S75" i="2"/>
  <c r="N79" i="2"/>
  <c r="J83" i="2"/>
  <c r="S83" i="2"/>
  <c r="N87" i="2"/>
  <c r="J91" i="2"/>
  <c r="S91" i="2"/>
  <c r="N95" i="2"/>
  <c r="S99" i="2"/>
  <c r="N103" i="2"/>
  <c r="S107" i="2"/>
  <c r="N111" i="2"/>
  <c r="J115" i="2"/>
  <c r="S115" i="2"/>
  <c r="N119" i="2"/>
  <c r="S123" i="2"/>
  <c r="N127" i="2"/>
  <c r="J131" i="2"/>
  <c r="N135" i="2"/>
  <c r="J139" i="2"/>
  <c r="S139" i="2"/>
  <c r="J7" i="3"/>
  <c r="S7" i="3"/>
  <c r="S124" i="3"/>
  <c r="R17" i="5" s="1"/>
  <c r="N11" i="3"/>
  <c r="J15" i="3"/>
  <c r="S15" i="3"/>
  <c r="N19" i="3"/>
  <c r="J23" i="3"/>
  <c r="S23" i="3"/>
  <c r="N27" i="3"/>
  <c r="S31" i="3"/>
  <c r="J39" i="3"/>
  <c r="S39" i="3"/>
  <c r="S47" i="3"/>
  <c r="J55" i="3"/>
  <c r="S55" i="3"/>
  <c r="N59" i="3"/>
  <c r="J63" i="3"/>
  <c r="S63" i="3"/>
  <c r="S71" i="3"/>
  <c r="N75" i="3"/>
  <c r="S79" i="3"/>
  <c r="N83" i="3"/>
  <c r="J87" i="3"/>
  <c r="S87" i="3"/>
  <c r="S95" i="3"/>
  <c r="S103" i="3"/>
  <c r="J111" i="3"/>
  <c r="J119" i="3"/>
  <c r="S119" i="3"/>
  <c r="N7" i="4"/>
  <c r="N64" i="4"/>
  <c r="M21" i="5" s="1"/>
  <c r="J11" i="4"/>
  <c r="S11" i="4"/>
  <c r="N15" i="4"/>
  <c r="J19" i="4"/>
  <c r="S19" i="4"/>
  <c r="N23" i="4"/>
  <c r="J27" i="4"/>
  <c r="S27" i="4"/>
  <c r="J35" i="4"/>
  <c r="S35" i="4"/>
  <c r="N39" i="4"/>
  <c r="S43" i="4"/>
  <c r="S51" i="4"/>
  <c r="S59" i="4"/>
  <c r="Q19" i="3"/>
  <c r="L23" i="3"/>
  <c r="G43" i="3"/>
  <c r="L47" i="3"/>
  <c r="G59" i="3"/>
  <c r="G67" i="3"/>
  <c r="Q67" i="3"/>
  <c r="L71" i="3"/>
  <c r="G75" i="3"/>
  <c r="Q75" i="3"/>
  <c r="L87" i="3"/>
  <c r="Q91" i="3"/>
  <c r="L95" i="3"/>
  <c r="L103" i="3"/>
  <c r="L119" i="3"/>
  <c r="I158" i="6"/>
  <c r="H15" i="2"/>
  <c r="R15" i="2"/>
  <c r="H23" i="2"/>
  <c r="H31" i="2"/>
  <c r="R31" i="2"/>
  <c r="M35" i="2"/>
  <c r="H39" i="2"/>
  <c r="R39" i="2"/>
  <c r="M43" i="2"/>
  <c r="R47" i="2"/>
  <c r="H55" i="2"/>
  <c r="R55" i="2"/>
  <c r="R63" i="2"/>
  <c r="M67" i="2"/>
  <c r="R71" i="2"/>
  <c r="M75" i="2"/>
  <c r="H79" i="2"/>
  <c r="R79" i="2"/>
  <c r="M83" i="2"/>
  <c r="R87" i="2"/>
  <c r="M91" i="2"/>
  <c r="H95" i="2"/>
  <c r="R95" i="2"/>
  <c r="H111" i="2"/>
  <c r="R111" i="2"/>
  <c r="M115" i="2"/>
  <c r="R119" i="2"/>
  <c r="H127" i="2"/>
  <c r="H135" i="2"/>
  <c r="R135" i="2"/>
  <c r="M139" i="2"/>
  <c r="R143" i="2"/>
  <c r="M7" i="3"/>
  <c r="H11" i="3"/>
  <c r="M15" i="3"/>
  <c r="H19" i="3"/>
  <c r="R19" i="3"/>
  <c r="M23" i="3"/>
  <c r="H27" i="3"/>
  <c r="R27" i="3"/>
  <c r="M31" i="3"/>
  <c r="H35" i="3"/>
  <c r="R35" i="3"/>
  <c r="M39" i="3"/>
  <c r="M47" i="3"/>
  <c r="H51" i="3"/>
  <c r="M55" i="3"/>
  <c r="R59" i="3"/>
  <c r="M63" i="3"/>
  <c r="M71" i="3"/>
  <c r="H75" i="3"/>
  <c r="R75" i="3"/>
  <c r="M79" i="3"/>
  <c r="H83" i="3"/>
  <c r="R83" i="3"/>
  <c r="M87" i="3"/>
  <c r="M95" i="3"/>
  <c r="R99" i="3"/>
  <c r="M103" i="3"/>
  <c r="H107" i="3"/>
  <c r="M111" i="3"/>
  <c r="H115" i="3"/>
  <c r="R115" i="3"/>
  <c r="M119" i="3"/>
  <c r="R7" i="4"/>
  <c r="M11" i="4"/>
  <c r="H15" i="4"/>
  <c r="R15" i="4"/>
  <c r="M19" i="4"/>
  <c r="H23" i="4"/>
  <c r="R23" i="4"/>
  <c r="M35" i="4"/>
  <c r="H39" i="4"/>
  <c r="R39" i="4"/>
  <c r="H47" i="4"/>
  <c r="R47" i="4"/>
  <c r="M51" i="4"/>
  <c r="H55" i="4"/>
  <c r="K95" i="2"/>
  <c r="F99" i="2"/>
  <c r="K103" i="2"/>
  <c r="F107" i="2"/>
  <c r="K111" i="2"/>
  <c r="F115" i="2"/>
  <c r="O115" i="2"/>
  <c r="K119" i="2"/>
  <c r="F123" i="2"/>
  <c r="O123" i="2"/>
  <c r="F131" i="2"/>
  <c r="F139" i="2"/>
  <c r="O139" i="2"/>
  <c r="K143" i="2"/>
  <c r="F7" i="3"/>
  <c r="O7" i="3"/>
  <c r="K11" i="3"/>
  <c r="O15" i="3"/>
  <c r="K19" i="3"/>
  <c r="F23" i="3"/>
  <c r="O23" i="3"/>
  <c r="K27" i="3"/>
  <c r="F31" i="3"/>
  <c r="O31" i="3"/>
  <c r="F47" i="3"/>
  <c r="O47" i="3"/>
  <c r="F55" i="3"/>
  <c r="O55" i="3"/>
  <c r="K59" i="3"/>
  <c r="O63" i="3"/>
  <c r="K67" i="3"/>
  <c r="K75" i="3"/>
  <c r="F79" i="3"/>
  <c r="O79" i="3"/>
  <c r="K83" i="3"/>
  <c r="F87" i="3"/>
  <c r="K91" i="3"/>
  <c r="O95" i="3"/>
  <c r="F11" i="4"/>
  <c r="O11" i="4"/>
  <c r="O35" i="4"/>
  <c r="L23" i="2"/>
  <c r="L23" i="4"/>
  <c r="G27" i="4"/>
  <c r="Q27" i="4"/>
  <c r="Q35" i="4"/>
  <c r="G51" i="4"/>
  <c r="Q51" i="4"/>
  <c r="G59" i="4"/>
  <c r="H159" i="6"/>
  <c r="R123" i="6"/>
  <c r="M123" i="6"/>
  <c r="R111" i="6"/>
  <c r="M103" i="6"/>
  <c r="M75" i="6"/>
  <c r="M55" i="6"/>
  <c r="M43" i="6"/>
  <c r="M27" i="6"/>
  <c r="H27" i="6"/>
  <c r="M23" i="6"/>
  <c r="O26" i="12"/>
  <c r="E19" i="6"/>
  <c r="E123" i="6"/>
  <c r="T157" i="6"/>
  <c r="T149" i="6"/>
  <c r="T146" i="6"/>
  <c r="T112" i="6"/>
  <c r="T76" i="6"/>
  <c r="T73" i="6"/>
  <c r="T33" i="6"/>
  <c r="F15" i="3"/>
  <c r="O91" i="2"/>
  <c r="J239" i="6"/>
  <c r="S235" i="6"/>
  <c r="S231" i="6"/>
  <c r="N231" i="6"/>
  <c r="S227" i="6"/>
  <c r="J215" i="6"/>
  <c r="N211" i="6"/>
  <c r="J211" i="6"/>
  <c r="N207" i="6"/>
  <c r="J203" i="6"/>
  <c r="S199" i="6"/>
  <c r="N191" i="6"/>
  <c r="J187" i="6"/>
  <c r="J175" i="6"/>
  <c r="N171" i="6"/>
  <c r="S163" i="6"/>
  <c r="N55" i="6"/>
  <c r="H15" i="1"/>
  <c r="R99" i="1"/>
  <c r="J235" i="6"/>
  <c r="J227" i="6"/>
  <c r="J223" i="6"/>
  <c r="J219" i="6"/>
  <c r="J199" i="6"/>
  <c r="J167" i="6"/>
  <c r="J79" i="6"/>
  <c r="J31" i="6"/>
  <c r="K25" i="12"/>
  <c r="K7" i="6"/>
  <c r="N215" i="6"/>
  <c r="N199" i="6"/>
  <c r="N175" i="6"/>
  <c r="N167" i="6"/>
  <c r="G39" i="12"/>
  <c r="S239" i="6"/>
  <c r="S223" i="6"/>
  <c r="S215" i="6"/>
  <c r="S211" i="6"/>
  <c r="S179" i="6"/>
  <c r="S171" i="6"/>
  <c r="S167" i="6"/>
  <c r="N63" i="6"/>
  <c r="T53" i="4"/>
  <c r="I213" i="6"/>
  <c r="I197" i="6"/>
  <c r="I194" i="6"/>
  <c r="I193" i="6"/>
  <c r="I192" i="6"/>
  <c r="I190" i="6"/>
  <c r="I186" i="6"/>
  <c r="I185" i="6"/>
  <c r="I184" i="6"/>
  <c r="I182" i="6"/>
  <c r="I180" i="6"/>
  <c r="J143" i="6"/>
  <c r="J51" i="6"/>
  <c r="N43" i="6"/>
  <c r="F103" i="3"/>
  <c r="O95" i="1"/>
  <c r="N31" i="6"/>
  <c r="T218" i="6"/>
  <c r="G14" i="12"/>
  <c r="O16" i="12"/>
  <c r="Q19" i="12"/>
  <c r="K19" i="12"/>
  <c r="T21" i="12"/>
  <c r="G22" i="12"/>
  <c r="Q23" i="12"/>
  <c r="G25" i="12"/>
  <c r="Q26" i="12"/>
  <c r="K26" i="12"/>
  <c r="O27" i="12"/>
  <c r="T28" i="12"/>
  <c r="R29" i="12"/>
  <c r="Q30" i="12"/>
  <c r="K30" i="12"/>
  <c r="T31" i="12"/>
  <c r="R32" i="12"/>
  <c r="K33" i="12"/>
  <c r="O34" i="12"/>
  <c r="T35" i="12"/>
  <c r="R36" i="12"/>
  <c r="Q37" i="12"/>
  <c r="O38" i="12"/>
  <c r="T39" i="12"/>
  <c r="T10" i="6"/>
  <c r="T18" i="6"/>
  <c r="I28" i="2"/>
  <c r="T30" i="2"/>
  <c r="P34" i="2"/>
  <c r="I36" i="2"/>
  <c r="I38" i="2"/>
  <c r="I42" i="2"/>
  <c r="I45" i="2"/>
  <c r="P45" i="2"/>
  <c r="I46" i="2"/>
  <c r="T46" i="2"/>
  <c r="T50" i="2"/>
  <c r="P52" i="2"/>
  <c r="T52" i="2"/>
  <c r="T57" i="2"/>
  <c r="T58" i="2"/>
  <c r="T60" i="2"/>
  <c r="T61" i="2"/>
  <c r="P62" i="2"/>
  <c r="T62" i="2"/>
  <c r="T64" i="2"/>
  <c r="T66" i="2"/>
  <c r="T68" i="2"/>
  <c r="T70" i="2"/>
  <c r="T72" i="2"/>
  <c r="P73" i="2"/>
  <c r="T73" i="2"/>
  <c r="T74" i="2"/>
  <c r="T76" i="2"/>
  <c r="T78" i="2"/>
  <c r="I80" i="2"/>
  <c r="T80" i="2"/>
  <c r="T81" i="2"/>
  <c r="T82" i="2"/>
  <c r="P84" i="2"/>
  <c r="T84" i="2"/>
  <c r="P85" i="2"/>
  <c r="T85" i="2"/>
  <c r="T86" i="2"/>
  <c r="T88" i="2"/>
  <c r="P90" i="2"/>
  <c r="T90" i="2"/>
  <c r="I92" i="2"/>
  <c r="P92" i="2"/>
  <c r="T92" i="2"/>
  <c r="T94" i="2"/>
  <c r="T96" i="2"/>
  <c r="P97" i="2"/>
  <c r="I98" i="2"/>
  <c r="P98" i="2"/>
  <c r="T98" i="2"/>
  <c r="P100" i="2"/>
  <c r="T100" i="2"/>
  <c r="P102" i="2"/>
  <c r="T102" i="2"/>
  <c r="P104" i="2"/>
  <c r="T104" i="2"/>
  <c r="T105" i="2"/>
  <c r="R183" i="6"/>
  <c r="M183" i="6"/>
  <c r="H183" i="6"/>
  <c r="T180" i="6"/>
  <c r="P170" i="6"/>
  <c r="T166" i="6"/>
  <c r="I162" i="6"/>
  <c r="S59" i="6"/>
  <c r="I181" i="6"/>
  <c r="O30" i="12"/>
  <c r="K32" i="12"/>
  <c r="K36" i="12"/>
  <c r="F7" i="6"/>
  <c r="O7" i="6"/>
  <c r="P108" i="3"/>
  <c r="P50" i="1"/>
  <c r="I98" i="1"/>
  <c r="N239" i="6"/>
  <c r="N235" i="6"/>
  <c r="N227" i="6"/>
  <c r="S75" i="6"/>
  <c r="K123" i="2"/>
  <c r="P69" i="2"/>
  <c r="F7" i="2"/>
  <c r="I13" i="1"/>
  <c r="Q145" i="2"/>
  <c r="P10" i="5" s="1"/>
  <c r="I106" i="2"/>
  <c r="P106" i="2"/>
  <c r="T106" i="2"/>
  <c r="T108" i="2"/>
  <c r="P110" i="2"/>
  <c r="T110" i="2"/>
  <c r="P112" i="2"/>
  <c r="T112" i="2"/>
  <c r="P114" i="2"/>
  <c r="T114" i="2"/>
  <c r="I116" i="2"/>
  <c r="P116" i="2"/>
  <c r="T116" i="2"/>
  <c r="P118" i="2"/>
  <c r="T118" i="2"/>
  <c r="P120" i="2"/>
  <c r="T120" i="2"/>
  <c r="I121" i="2"/>
  <c r="P121" i="2"/>
  <c r="T121" i="2"/>
  <c r="P122" i="2"/>
  <c r="T122" i="2"/>
  <c r="T124" i="2"/>
  <c r="I125" i="2"/>
  <c r="I126" i="2"/>
  <c r="P126" i="2"/>
  <c r="T126" i="2"/>
  <c r="I128" i="2"/>
  <c r="P128" i="2"/>
  <c r="T128" i="2"/>
  <c r="P129" i="2"/>
  <c r="T130" i="2"/>
  <c r="P132" i="2"/>
  <c r="T132" i="2"/>
  <c r="P134" i="2"/>
  <c r="T134" i="2"/>
  <c r="P136" i="2"/>
  <c r="T136" i="2"/>
  <c r="I137" i="2"/>
  <c r="T137" i="2"/>
  <c r="I138" i="2"/>
  <c r="P138" i="2"/>
  <c r="T138" i="2"/>
  <c r="I140" i="2"/>
  <c r="P140" i="2"/>
  <c r="T140" i="2"/>
  <c r="I141" i="2"/>
  <c r="P141" i="2"/>
  <c r="T142" i="2"/>
  <c r="I144" i="2"/>
  <c r="P144" i="2"/>
  <c r="T144" i="2"/>
  <c r="I5" i="3"/>
  <c r="I6" i="3"/>
  <c r="P6" i="3"/>
  <c r="I8" i="3"/>
  <c r="P8" i="3"/>
  <c r="T8" i="3"/>
  <c r="I9" i="3"/>
  <c r="P9" i="3"/>
  <c r="I10" i="3"/>
  <c r="P10" i="3"/>
  <c r="T10" i="3"/>
  <c r="I12" i="3"/>
  <c r="P12" i="3"/>
  <c r="T12" i="3"/>
  <c r="I13" i="3"/>
  <c r="P13" i="3"/>
  <c r="T13" i="3"/>
  <c r="I20" i="3"/>
  <c r="I22" i="3"/>
  <c r="T22" i="3"/>
  <c r="I24" i="3"/>
  <c r="P24" i="3"/>
  <c r="T24" i="3"/>
  <c r="I25" i="3"/>
  <c r="P25" i="3"/>
  <c r="T25" i="3"/>
  <c r="I26" i="3"/>
  <c r="P26" i="3"/>
  <c r="T26" i="3"/>
  <c r="I28" i="3"/>
  <c r="P28" i="3"/>
  <c r="T28" i="3"/>
  <c r="P29" i="3"/>
  <c r="I30" i="3"/>
  <c r="P30" i="3"/>
  <c r="T30" i="3"/>
  <c r="I32" i="3"/>
  <c r="P32" i="3"/>
  <c r="T32" i="3"/>
  <c r="I33" i="3"/>
  <c r="P33" i="3"/>
  <c r="T33" i="3"/>
  <c r="I34" i="3"/>
  <c r="T34" i="3"/>
  <c r="T36" i="3"/>
  <c r="P37" i="3"/>
  <c r="T37" i="3"/>
  <c r="T38" i="3"/>
  <c r="T40" i="3"/>
  <c r="T41" i="3"/>
  <c r="P42" i="3"/>
  <c r="T42" i="3"/>
  <c r="I44" i="3"/>
  <c r="T44" i="3"/>
  <c r="I46" i="3"/>
  <c r="P46" i="3"/>
  <c r="T46" i="3"/>
  <c r="I48" i="3"/>
  <c r="P48" i="3"/>
  <c r="T48" i="3"/>
  <c r="I49" i="3"/>
  <c r="T49" i="3"/>
  <c r="I50" i="3"/>
  <c r="P50" i="3"/>
  <c r="T50" i="3"/>
  <c r="I52" i="3"/>
  <c r="P52" i="3"/>
  <c r="T52" i="3"/>
  <c r="P53" i="3"/>
  <c r="T53" i="3"/>
  <c r="I54" i="3"/>
  <c r="P54" i="3"/>
  <c r="T54" i="3"/>
  <c r="I56" i="3"/>
  <c r="P56" i="3"/>
  <c r="T56" i="3"/>
  <c r="P57" i="3"/>
  <c r="T57" i="3"/>
  <c r="I58" i="3"/>
  <c r="P58" i="3"/>
  <c r="T58" i="3"/>
  <c r="I60" i="3"/>
  <c r="P60" i="3"/>
  <c r="T60" i="3"/>
  <c r="I62" i="3"/>
  <c r="P62" i="3"/>
  <c r="T62" i="3"/>
  <c r="I64" i="3"/>
  <c r="P64" i="3"/>
  <c r="T64" i="3"/>
  <c r="I68" i="3"/>
  <c r="T68" i="3"/>
  <c r="I69" i="3"/>
  <c r="T70" i="3"/>
  <c r="T72" i="3"/>
  <c r="I74" i="3"/>
  <c r="P74" i="3"/>
  <c r="T74" i="3"/>
  <c r="I76" i="3"/>
  <c r="P76" i="3"/>
  <c r="T76" i="3"/>
  <c r="I78" i="3"/>
  <c r="P78" i="3"/>
  <c r="T78" i="3"/>
  <c r="I80" i="3"/>
  <c r="P80" i="3"/>
  <c r="T80" i="3"/>
  <c r="I81" i="3"/>
  <c r="P81" i="3"/>
  <c r="T81" i="3"/>
  <c r="I82" i="3"/>
  <c r="P82" i="3"/>
  <c r="T82" i="3"/>
  <c r="I84" i="3"/>
  <c r="P84" i="3"/>
  <c r="T84" i="3"/>
  <c r="T85" i="3"/>
  <c r="I86" i="3"/>
  <c r="P86" i="3"/>
  <c r="T86" i="3"/>
  <c r="I88" i="3"/>
  <c r="P88" i="3"/>
  <c r="T88" i="3"/>
  <c r="I90" i="3"/>
  <c r="P90" i="3"/>
  <c r="T90" i="3"/>
  <c r="I92" i="3"/>
  <c r="P92" i="3"/>
  <c r="T92" i="3"/>
  <c r="I93" i="3"/>
  <c r="I94" i="3"/>
  <c r="P94" i="3"/>
  <c r="T94" i="3"/>
  <c r="I96" i="3"/>
  <c r="P96" i="3"/>
  <c r="T96" i="3"/>
  <c r="I97" i="3"/>
  <c r="T97" i="3"/>
  <c r="I98" i="3"/>
  <c r="P98" i="3"/>
  <c r="T98" i="3"/>
  <c r="I100" i="3"/>
  <c r="P100" i="3"/>
  <c r="T100" i="3"/>
  <c r="T101" i="3"/>
  <c r="I102" i="3"/>
  <c r="P102" i="3"/>
  <c r="T106" i="3"/>
  <c r="P112" i="3"/>
  <c r="P36" i="4"/>
  <c r="T36" i="4"/>
  <c r="T54" i="4"/>
  <c r="P60" i="4"/>
  <c r="P16" i="1"/>
  <c r="T24" i="1"/>
  <c r="I52" i="1"/>
  <c r="I58" i="1"/>
  <c r="P58" i="1"/>
  <c r="I62" i="1"/>
  <c r="T64" i="1"/>
  <c r="P68" i="1"/>
  <c r="T76" i="1"/>
  <c r="I82" i="1"/>
  <c r="T85" i="1"/>
  <c r="T94" i="1"/>
  <c r="T100" i="1"/>
  <c r="I233" i="6"/>
  <c r="I229" i="6"/>
  <c r="T228" i="6"/>
  <c r="P228" i="6"/>
  <c r="R223" i="6"/>
  <c r="I216" i="6"/>
  <c r="T212" i="6"/>
  <c r="P212" i="6"/>
  <c r="I212" i="6"/>
  <c r="R207" i="6"/>
  <c r="T204" i="6"/>
  <c r="T202" i="6"/>
  <c r="T201" i="6"/>
  <c r="T198" i="6"/>
  <c r="R195" i="6"/>
  <c r="P192" i="6"/>
  <c r="R187" i="6"/>
  <c r="T184" i="6"/>
  <c r="T178" i="6"/>
  <c r="T174" i="6"/>
  <c r="R175" i="6"/>
  <c r="M175" i="6"/>
  <c r="T170" i="6"/>
  <c r="R171" i="6"/>
  <c r="P164" i="6"/>
  <c r="N143" i="6"/>
  <c r="J115" i="6"/>
  <c r="P109" i="6"/>
  <c r="J107" i="6"/>
  <c r="J95" i="6"/>
  <c r="J91" i="6"/>
  <c r="P78" i="6"/>
  <c r="J75" i="6"/>
  <c r="P60" i="6"/>
  <c r="J55" i="6"/>
  <c r="N51" i="6"/>
  <c r="S47" i="6"/>
  <c r="J39" i="6"/>
  <c r="I157" i="6"/>
  <c r="I156" i="6"/>
  <c r="I154" i="6"/>
  <c r="I149" i="6"/>
  <c r="I151" i="6" s="1"/>
  <c r="I148" i="6"/>
  <c r="I144" i="6"/>
  <c r="I142" i="6"/>
  <c r="I141" i="6"/>
  <c r="I140" i="6"/>
  <c r="I136" i="6"/>
  <c r="I134" i="6"/>
  <c r="I132" i="6"/>
  <c r="I126" i="6"/>
  <c r="I124" i="6"/>
  <c r="I118" i="6"/>
  <c r="I114" i="6"/>
  <c r="I113" i="6"/>
  <c r="I112" i="6"/>
  <c r="I110" i="6"/>
  <c r="I108" i="6"/>
  <c r="I106" i="6"/>
  <c r="I107" i="6" s="1"/>
  <c r="I104" i="6"/>
  <c r="I102" i="6"/>
  <c r="I100" i="6"/>
  <c r="I98" i="6"/>
  <c r="I96" i="6"/>
  <c r="I92" i="6"/>
  <c r="I88" i="6"/>
  <c r="I86" i="6"/>
  <c r="I82" i="6"/>
  <c r="I81" i="6"/>
  <c r="I80" i="6"/>
  <c r="I78" i="6"/>
  <c r="I77" i="6"/>
  <c r="I76" i="6"/>
  <c r="I74" i="6"/>
  <c r="I72" i="6"/>
  <c r="I70" i="6"/>
  <c r="I66" i="6"/>
  <c r="I65" i="6"/>
  <c r="I64" i="6"/>
  <c r="I60" i="6"/>
  <c r="I58" i="6"/>
  <c r="I56" i="6"/>
  <c r="I54" i="6"/>
  <c r="I50" i="6"/>
  <c r="I49" i="6"/>
  <c r="I46" i="6"/>
  <c r="I45" i="6"/>
  <c r="I42" i="6"/>
  <c r="I41" i="6"/>
  <c r="I40" i="6"/>
  <c r="I36" i="6"/>
  <c r="I34" i="6"/>
  <c r="I25" i="6"/>
  <c r="I24" i="6"/>
  <c r="I22" i="6"/>
  <c r="M195" i="6"/>
  <c r="M187" i="6"/>
  <c r="M179" i="6"/>
  <c r="H167" i="6"/>
  <c r="J155" i="6"/>
  <c r="S91" i="6"/>
  <c r="P86" i="6"/>
  <c r="S43" i="6"/>
  <c r="J43" i="6"/>
  <c r="J35" i="6"/>
  <c r="S31" i="6"/>
  <c r="I45" i="1"/>
  <c r="T29" i="1"/>
  <c r="P41" i="6"/>
  <c r="K10" i="12"/>
  <c r="R211" i="6"/>
  <c r="R191" i="6"/>
  <c r="R167" i="6"/>
  <c r="R163" i="6"/>
  <c r="N131" i="6"/>
  <c r="N123" i="6"/>
  <c r="J87" i="6"/>
  <c r="S83" i="6"/>
  <c r="N67" i="6"/>
  <c r="J47" i="6"/>
  <c r="H187" i="6"/>
  <c r="N147" i="6"/>
  <c r="S119" i="6"/>
  <c r="Q87" i="3"/>
  <c r="I165" i="6"/>
  <c r="H195" i="6"/>
  <c r="H235" i="6"/>
  <c r="R7" i="6"/>
  <c r="I21" i="6"/>
  <c r="M167" i="6"/>
  <c r="M163" i="6"/>
  <c r="S159" i="6"/>
  <c r="N155" i="6"/>
  <c r="J147" i="6"/>
  <c r="J131" i="6"/>
  <c r="J123" i="6"/>
  <c r="N111" i="6"/>
  <c r="S107" i="6"/>
  <c r="N95" i="6"/>
  <c r="N87" i="6"/>
  <c r="P84" i="6"/>
  <c r="N79" i="6"/>
  <c r="N71" i="6"/>
  <c r="J67" i="6"/>
  <c r="P52" i="6"/>
  <c r="N39" i="6"/>
  <c r="P117" i="3"/>
  <c r="T50" i="6"/>
  <c r="H179" i="6"/>
  <c r="H175" i="6"/>
  <c r="M171" i="6"/>
  <c r="H163" i="6"/>
  <c r="N159" i="6"/>
  <c r="S155" i="6"/>
  <c r="S151" i="6"/>
  <c r="J151" i="6"/>
  <c r="S143" i="6"/>
  <c r="J119" i="6"/>
  <c r="P114" i="6"/>
  <c r="N115" i="6"/>
  <c r="S111" i="6"/>
  <c r="N107" i="6"/>
  <c r="N91" i="6"/>
  <c r="S87" i="6"/>
  <c r="S79" i="6"/>
  <c r="N75" i="6"/>
  <c r="J71" i="6"/>
  <c r="S63" i="6"/>
  <c r="J63" i="6"/>
  <c r="S39" i="6"/>
  <c r="N35" i="6"/>
  <c r="T53" i="2"/>
  <c r="G139" i="2"/>
  <c r="P137" i="2"/>
  <c r="G9" i="12"/>
  <c r="O23" i="12"/>
  <c r="G28" i="12"/>
  <c r="K29" i="12"/>
  <c r="G31" i="12"/>
  <c r="O33" i="12"/>
  <c r="G35" i="12"/>
  <c r="O37" i="12"/>
  <c r="J7" i="6"/>
  <c r="N7" i="6"/>
  <c r="P20" i="6"/>
  <c r="P88" i="2"/>
  <c r="P108" i="2"/>
  <c r="P130" i="2"/>
  <c r="P17" i="3"/>
  <c r="P22" i="3"/>
  <c r="P44" i="3"/>
  <c r="P45" i="3"/>
  <c r="P85" i="3"/>
  <c r="R179" i="6"/>
  <c r="I93" i="2"/>
  <c r="T125" i="2"/>
  <c r="P101" i="3"/>
  <c r="T29" i="2"/>
  <c r="P105" i="2"/>
  <c r="P107" i="2" s="1"/>
  <c r="L35" i="3"/>
  <c r="G7" i="3"/>
  <c r="I133" i="2"/>
  <c r="S121" i="3"/>
  <c r="R14" i="5" s="1"/>
  <c r="L31" i="3"/>
  <c r="P117" i="2"/>
  <c r="I101" i="2"/>
  <c r="T89" i="3"/>
  <c r="T91" i="3" s="1"/>
  <c r="L83" i="3"/>
  <c r="T85" i="6"/>
  <c r="Q195" i="6"/>
  <c r="T102" i="3"/>
  <c r="I104" i="3"/>
  <c r="P104" i="3"/>
  <c r="T104" i="3"/>
  <c r="T105" i="3"/>
  <c r="I106" i="3"/>
  <c r="P106" i="3"/>
  <c r="I108" i="3"/>
  <c r="T108" i="3"/>
  <c r="I109" i="3"/>
  <c r="T109" i="3"/>
  <c r="I110" i="3"/>
  <c r="P110" i="3"/>
  <c r="T110" i="3"/>
  <c r="I112" i="3"/>
  <c r="T112" i="3"/>
  <c r="I113" i="3"/>
  <c r="P113" i="3"/>
  <c r="I114" i="3"/>
  <c r="P114" i="3"/>
  <c r="T114" i="3"/>
  <c r="I116" i="3"/>
  <c r="P116" i="3"/>
  <c r="T116" i="3"/>
  <c r="T117" i="3"/>
  <c r="I118" i="3"/>
  <c r="P118" i="3"/>
  <c r="T118" i="3"/>
  <c r="I120" i="3"/>
  <c r="P120" i="3"/>
  <c r="T120" i="3"/>
  <c r="I5" i="4"/>
  <c r="I18" i="4"/>
  <c r="P26" i="4"/>
  <c r="I28" i="4"/>
  <c r="P28" i="4"/>
  <c r="T28" i="4"/>
  <c r="P29" i="4"/>
  <c r="T29" i="4"/>
  <c r="P30" i="4"/>
  <c r="T30" i="4"/>
  <c r="I32" i="4"/>
  <c r="P32" i="4"/>
  <c r="T32" i="4"/>
  <c r="P34" i="4"/>
  <c r="T34" i="4"/>
  <c r="I38" i="4"/>
  <c r="P38" i="4"/>
  <c r="T38" i="4"/>
  <c r="I40" i="4"/>
  <c r="P40" i="4"/>
  <c r="T40" i="4"/>
  <c r="I41" i="4"/>
  <c r="T41" i="4"/>
  <c r="I46" i="4"/>
  <c r="T46" i="4"/>
  <c r="T48" i="4"/>
  <c r="I50" i="4"/>
  <c r="P50" i="4"/>
  <c r="T50" i="4"/>
  <c r="I52" i="4"/>
  <c r="P52" i="4"/>
  <c r="T52" i="4"/>
  <c r="I53" i="4"/>
  <c r="P53" i="4"/>
  <c r="P54" i="4"/>
  <c r="I56" i="4"/>
  <c r="P56" i="4"/>
  <c r="T56" i="4"/>
  <c r="I58" i="4"/>
  <c r="P58" i="4"/>
  <c r="T58" i="4"/>
  <c r="I60" i="4"/>
  <c r="T60" i="4"/>
  <c r="P5" i="1"/>
  <c r="T5" i="1"/>
  <c r="T6" i="1"/>
  <c r="I8" i="1"/>
  <c r="P8" i="1"/>
  <c r="T8" i="1"/>
  <c r="I10" i="1"/>
  <c r="P10" i="1"/>
  <c r="T10" i="1"/>
  <c r="I12" i="1"/>
  <c r="P12" i="1"/>
  <c r="T12" i="1"/>
  <c r="I14" i="1"/>
  <c r="P14" i="1"/>
  <c r="T14" i="1"/>
  <c r="I16" i="1"/>
  <c r="T16" i="1"/>
  <c r="I18" i="1"/>
  <c r="P18" i="1"/>
  <c r="T18" i="1"/>
  <c r="T20" i="1"/>
  <c r="P22" i="1"/>
  <c r="T22" i="1"/>
  <c r="I24" i="1"/>
  <c r="P24" i="1"/>
  <c r="I26" i="1"/>
  <c r="P26" i="1"/>
  <c r="T26" i="1"/>
  <c r="I28" i="1"/>
  <c r="P28" i="1"/>
  <c r="T28" i="1"/>
  <c r="I30" i="1"/>
  <c r="P30" i="1"/>
  <c r="T30" i="1"/>
  <c r="I32" i="1"/>
  <c r="P32" i="1"/>
  <c r="T32" i="1"/>
  <c r="I34" i="1"/>
  <c r="P34" i="1"/>
  <c r="T34" i="1"/>
  <c r="I36" i="1"/>
  <c r="P36" i="1"/>
  <c r="T36" i="1"/>
  <c r="I37" i="1"/>
  <c r="I38" i="1"/>
  <c r="P38" i="1"/>
  <c r="T38" i="1"/>
  <c r="P40" i="1"/>
  <c r="T40" i="1"/>
  <c r="I42" i="1"/>
  <c r="P42" i="1"/>
  <c r="T42" i="1"/>
  <c r="I44" i="1"/>
  <c r="P44" i="1"/>
  <c r="T44" i="1"/>
  <c r="I46" i="1"/>
  <c r="T46" i="1"/>
  <c r="P48" i="1"/>
  <c r="T48" i="1"/>
  <c r="P49" i="1"/>
  <c r="I50" i="1"/>
  <c r="T50" i="1"/>
  <c r="P52" i="1"/>
  <c r="I54" i="1"/>
  <c r="P54" i="1"/>
  <c r="T54" i="1"/>
  <c r="I56" i="1"/>
  <c r="P56" i="1"/>
  <c r="T56" i="1"/>
  <c r="T58" i="1"/>
  <c r="I60" i="1"/>
  <c r="P60" i="1"/>
  <c r="P61" i="1"/>
  <c r="T61" i="1"/>
  <c r="P62" i="1"/>
  <c r="I64" i="1"/>
  <c r="P64" i="1"/>
  <c r="I66" i="1"/>
  <c r="P66" i="1"/>
  <c r="T66" i="1"/>
  <c r="I68" i="1"/>
  <c r="T68" i="1"/>
  <c r="I69" i="1"/>
  <c r="I74" i="1"/>
  <c r="P74" i="1"/>
  <c r="T74" i="1"/>
  <c r="I76" i="1"/>
  <c r="P76" i="1"/>
  <c r="I77" i="1"/>
  <c r="P82" i="1"/>
  <c r="T82" i="1"/>
  <c r="I84" i="1"/>
  <c r="P84" i="1"/>
  <c r="T84" i="1"/>
  <c r="I85" i="1"/>
  <c r="P85" i="1"/>
  <c r="I86" i="1"/>
  <c r="P86" i="1"/>
  <c r="T86" i="1"/>
  <c r="I88" i="1"/>
  <c r="P88" i="1"/>
  <c r="T88" i="1"/>
  <c r="I89" i="1"/>
  <c r="P89" i="1"/>
  <c r="I90" i="1"/>
  <c r="P90" i="1"/>
  <c r="T90" i="1"/>
  <c r="I92" i="1"/>
  <c r="T92" i="1"/>
  <c r="T93" i="1"/>
  <c r="P94" i="1"/>
  <c r="I96" i="1"/>
  <c r="T96" i="1"/>
  <c r="T98" i="1"/>
  <c r="I100" i="1"/>
  <c r="P100" i="1"/>
  <c r="T237" i="6"/>
  <c r="T236" i="6"/>
  <c r="P236" i="6"/>
  <c r="T234" i="6"/>
  <c r="P234" i="6"/>
  <c r="I234" i="6"/>
  <c r="P233" i="6"/>
  <c r="T232" i="6"/>
  <c r="P232" i="6"/>
  <c r="I232" i="6"/>
  <c r="T230" i="6"/>
  <c r="P230" i="6"/>
  <c r="T229" i="6"/>
  <c r="P229" i="6"/>
  <c r="I228" i="6"/>
  <c r="T226" i="6"/>
  <c r="P226" i="6"/>
  <c r="I226" i="6"/>
  <c r="T225" i="6"/>
  <c r="P225" i="6"/>
  <c r="T224" i="6"/>
  <c r="P224" i="6"/>
  <c r="I224" i="6"/>
  <c r="T222" i="6"/>
  <c r="I222" i="6"/>
  <c r="T221" i="6"/>
  <c r="T220" i="6"/>
  <c r="P220" i="6"/>
  <c r="I220" i="6"/>
  <c r="P218" i="6"/>
  <c r="I218" i="6"/>
  <c r="T217" i="6"/>
  <c r="T216" i="6"/>
  <c r="P216" i="6"/>
  <c r="T214" i="6"/>
  <c r="P214" i="6"/>
  <c r="I214" i="6"/>
  <c r="P213" i="6"/>
  <c r="T210" i="6"/>
  <c r="I210" i="6"/>
  <c r="T209" i="6"/>
  <c r="P209" i="6"/>
  <c r="T208" i="6"/>
  <c r="P208" i="6"/>
  <c r="I208" i="6"/>
  <c r="T206" i="6"/>
  <c r="I206" i="6"/>
  <c r="T205" i="6"/>
  <c r="I204" i="6"/>
  <c r="P202" i="6"/>
  <c r="I202" i="6"/>
  <c r="T200" i="6"/>
  <c r="P200" i="6"/>
  <c r="I200" i="6"/>
  <c r="P198" i="6"/>
  <c r="T196" i="6"/>
  <c r="P196" i="6"/>
  <c r="T194" i="6"/>
  <c r="P194" i="6"/>
  <c r="N195" i="6"/>
  <c r="T192" i="6"/>
  <c r="T190" i="6"/>
  <c r="T185" i="6"/>
  <c r="T182" i="6"/>
  <c r="P178" i="6"/>
  <c r="I178" i="6"/>
  <c r="T176" i="6"/>
  <c r="P176" i="6"/>
  <c r="I176" i="6"/>
  <c r="P174" i="6"/>
  <c r="I174" i="6"/>
  <c r="T173" i="6"/>
  <c r="L175" i="6"/>
  <c r="I173" i="6"/>
  <c r="P172" i="6"/>
  <c r="I172" i="6"/>
  <c r="I170" i="6"/>
  <c r="P169" i="6"/>
  <c r="T168" i="6"/>
  <c r="P168" i="6"/>
  <c r="I166" i="6"/>
  <c r="T165" i="6"/>
  <c r="P165" i="6"/>
  <c r="T164" i="6"/>
  <c r="I164" i="6"/>
  <c r="T162" i="6"/>
  <c r="P162" i="6"/>
  <c r="T161" i="6"/>
  <c r="P161" i="6"/>
  <c r="T160" i="6"/>
  <c r="P160" i="6"/>
  <c r="I160" i="6"/>
  <c r="T158" i="6"/>
  <c r="P158" i="6"/>
  <c r="T156" i="6"/>
  <c r="T154" i="6"/>
  <c r="P154" i="6"/>
  <c r="H155" i="6"/>
  <c r="T152" i="6"/>
  <c r="P152" i="6"/>
  <c r="T150" i="6"/>
  <c r="P150" i="6"/>
  <c r="P149" i="6"/>
  <c r="T148" i="6"/>
  <c r="P148" i="6"/>
  <c r="P145" i="6"/>
  <c r="T144" i="6"/>
  <c r="P144" i="6"/>
  <c r="T142" i="6"/>
  <c r="P142" i="6"/>
  <c r="T140" i="6"/>
  <c r="P140" i="6"/>
  <c r="T138" i="6"/>
  <c r="P138" i="6"/>
  <c r="T137" i="6"/>
  <c r="M131" i="6"/>
  <c r="T122" i="6"/>
  <c r="P122" i="6"/>
  <c r="T121" i="6"/>
  <c r="P121" i="6"/>
  <c r="T120" i="6"/>
  <c r="P120" i="6"/>
  <c r="T118" i="6"/>
  <c r="P118" i="6"/>
  <c r="P113" i="6"/>
  <c r="P112" i="6"/>
  <c r="T110" i="6"/>
  <c r="P110" i="6"/>
  <c r="T109" i="6"/>
  <c r="M111" i="6"/>
  <c r="T108" i="6"/>
  <c r="P108" i="6"/>
  <c r="T106" i="6"/>
  <c r="P106" i="6"/>
  <c r="P105" i="6"/>
  <c r="T104" i="6"/>
  <c r="P104" i="6"/>
  <c r="T102" i="6"/>
  <c r="P100" i="6"/>
  <c r="P94" i="6"/>
  <c r="T92" i="6"/>
  <c r="T90" i="6"/>
  <c r="P90" i="6"/>
  <c r="T88" i="6"/>
  <c r="P88" i="6"/>
  <c r="T86" i="6"/>
  <c r="P85" i="6"/>
  <c r="T84" i="6"/>
  <c r="P82" i="6"/>
  <c r="T81" i="6"/>
  <c r="T80" i="6"/>
  <c r="P80" i="6"/>
  <c r="T78" i="6"/>
  <c r="P76" i="6"/>
  <c r="T74" i="6"/>
  <c r="T75" i="6" s="1"/>
  <c r="P74" i="6"/>
  <c r="P73" i="6"/>
  <c r="T72" i="6"/>
  <c r="P72" i="6"/>
  <c r="P70" i="6"/>
  <c r="T68" i="6"/>
  <c r="P68" i="6"/>
  <c r="T66" i="6"/>
  <c r="P66" i="6"/>
  <c r="T65" i="6"/>
  <c r="P65" i="6"/>
  <c r="T64" i="6"/>
  <c r="P64" i="6"/>
  <c r="T62" i="6"/>
  <c r="P62" i="6"/>
  <c r="P61" i="6"/>
  <c r="T60" i="6"/>
  <c r="T58" i="6"/>
  <c r="T57" i="6"/>
  <c r="P57" i="6"/>
  <c r="P56" i="6"/>
  <c r="P54" i="6"/>
  <c r="T53" i="6"/>
  <c r="P53" i="6"/>
  <c r="T52" i="6"/>
  <c r="P50" i="6"/>
  <c r="T48" i="6"/>
  <c r="P48" i="6"/>
  <c r="T46" i="6"/>
  <c r="P46" i="6"/>
  <c r="T44" i="6"/>
  <c r="P44" i="6"/>
  <c r="T42" i="6"/>
  <c r="P42" i="6"/>
  <c r="T41" i="6"/>
  <c r="P40" i="6"/>
  <c r="P38" i="6"/>
  <c r="T37" i="6"/>
  <c r="P37" i="6"/>
  <c r="T36" i="6"/>
  <c r="P36" i="6"/>
  <c r="T34" i="6"/>
  <c r="T35" i="6" s="1"/>
  <c r="P34" i="6"/>
  <c r="P33" i="6"/>
  <c r="T32" i="6"/>
  <c r="P32" i="6"/>
  <c r="P21" i="6"/>
  <c r="P101" i="2"/>
  <c r="L103" i="2"/>
  <c r="G119" i="2"/>
  <c r="I117" i="2"/>
  <c r="G55" i="3"/>
  <c r="I53" i="3"/>
  <c r="G87" i="3"/>
  <c r="I85" i="3"/>
  <c r="G91" i="3"/>
  <c r="I89" i="3"/>
  <c r="G103" i="3"/>
  <c r="I101" i="3"/>
  <c r="G107" i="3"/>
  <c r="I105" i="3"/>
  <c r="G35" i="4"/>
  <c r="I33" i="4"/>
  <c r="G47" i="4"/>
  <c r="I45" i="4"/>
  <c r="G7" i="1"/>
  <c r="I5" i="1"/>
  <c r="G106" i="1"/>
  <c r="F23" i="5" s="1"/>
  <c r="I6" i="1"/>
  <c r="G11" i="1"/>
  <c r="I9" i="1"/>
  <c r="G23" i="1"/>
  <c r="I21" i="1"/>
  <c r="G27" i="1"/>
  <c r="I25" i="1"/>
  <c r="G43" i="1"/>
  <c r="I41" i="1"/>
  <c r="G51" i="1"/>
  <c r="I49" i="1"/>
  <c r="G55" i="1"/>
  <c r="I53" i="1"/>
  <c r="I55" i="1" s="1"/>
  <c r="G59" i="1"/>
  <c r="I57" i="1"/>
  <c r="G63" i="1"/>
  <c r="I61" i="1"/>
  <c r="G67" i="1"/>
  <c r="I65" i="1"/>
  <c r="G83" i="1"/>
  <c r="I81" i="1"/>
  <c r="L179" i="6"/>
  <c r="P177" i="6"/>
  <c r="T169" i="6"/>
  <c r="Q171" i="6"/>
  <c r="I169" i="6"/>
  <c r="G171" i="6"/>
  <c r="G163" i="6"/>
  <c r="I161" i="6"/>
  <c r="M155" i="6"/>
  <c r="P153" i="6"/>
  <c r="M147" i="6"/>
  <c r="P146" i="6"/>
  <c r="R147" i="6"/>
  <c r="T145" i="6"/>
  <c r="P141" i="6"/>
  <c r="M143" i="6"/>
  <c r="I137" i="6"/>
  <c r="H139" i="6"/>
  <c r="H131" i="6"/>
  <c r="I129" i="6"/>
  <c r="H127" i="6"/>
  <c r="I125" i="6"/>
  <c r="G43" i="4"/>
  <c r="G95" i="3"/>
  <c r="G27" i="3"/>
  <c r="Q83" i="3"/>
  <c r="Q63" i="2"/>
  <c r="G71" i="1"/>
  <c r="Q7" i="1"/>
  <c r="T69" i="3"/>
  <c r="I57" i="3"/>
  <c r="P113" i="2"/>
  <c r="T69" i="2"/>
  <c r="T89" i="2"/>
  <c r="P77" i="2"/>
  <c r="T73" i="3"/>
  <c r="T141" i="2"/>
  <c r="Q55" i="3"/>
  <c r="I61" i="3"/>
  <c r="P41" i="4"/>
  <c r="I25" i="4"/>
  <c r="T89" i="1"/>
  <c r="I17" i="1"/>
  <c r="T37" i="1"/>
  <c r="R159" i="6"/>
  <c r="R151" i="6"/>
  <c r="M135" i="6"/>
  <c r="R131" i="6"/>
  <c r="M231" i="6"/>
  <c r="L27" i="3"/>
  <c r="M151" i="6"/>
  <c r="L143" i="2"/>
  <c r="L115" i="3"/>
  <c r="G51" i="3"/>
  <c r="Q139" i="2"/>
  <c r="P109" i="2"/>
  <c r="T77" i="2"/>
  <c r="T65" i="2"/>
  <c r="T67" i="2" s="1"/>
  <c r="I45" i="3"/>
  <c r="I47" i="3" s="1"/>
  <c r="T5" i="3"/>
  <c r="T117" i="2"/>
  <c r="I37" i="2"/>
  <c r="P89" i="2"/>
  <c r="P93" i="3"/>
  <c r="Q59" i="3"/>
  <c r="P73" i="3"/>
  <c r="P69" i="1"/>
  <c r="I29" i="1"/>
  <c r="P65" i="1"/>
  <c r="T13" i="1"/>
  <c r="P166" i="6"/>
  <c r="P49" i="4"/>
  <c r="I117" i="3"/>
  <c r="P57" i="1"/>
  <c r="P59" i="1" s="1"/>
  <c r="R219" i="6"/>
  <c r="T25" i="4"/>
  <c r="Q163" i="6"/>
  <c r="Q27" i="3"/>
  <c r="L39" i="3"/>
  <c r="G111" i="3"/>
  <c r="H151" i="6"/>
  <c r="G55" i="4"/>
  <c r="R231" i="6"/>
  <c r="T17" i="3"/>
  <c r="I29" i="3"/>
  <c r="T9" i="3"/>
  <c r="I129" i="2"/>
  <c r="T97" i="2"/>
  <c r="G83" i="3"/>
  <c r="T49" i="4"/>
  <c r="P25" i="4"/>
  <c r="P73" i="1"/>
  <c r="I33" i="1"/>
  <c r="T21" i="1"/>
  <c r="H43" i="6"/>
  <c r="H79" i="6"/>
  <c r="M227" i="6"/>
  <c r="I146" i="6"/>
  <c r="T57" i="1"/>
  <c r="H47" i="6"/>
  <c r="M215" i="6"/>
  <c r="Q111" i="2"/>
  <c r="T109" i="2"/>
  <c r="L63" i="3"/>
  <c r="P61" i="3"/>
  <c r="G79" i="3"/>
  <c r="I77" i="3"/>
  <c r="Q79" i="3"/>
  <c r="T77" i="3"/>
  <c r="Q95" i="3"/>
  <c r="T93" i="3"/>
  <c r="Q115" i="3"/>
  <c r="T113" i="3"/>
  <c r="Q39" i="4"/>
  <c r="T37" i="4"/>
  <c r="Q59" i="4"/>
  <c r="T57" i="4"/>
  <c r="Q11" i="1"/>
  <c r="T9" i="1"/>
  <c r="Q19" i="1"/>
  <c r="T17" i="1"/>
  <c r="Q27" i="1"/>
  <c r="T25" i="1"/>
  <c r="Q35" i="1"/>
  <c r="T33" i="1"/>
  <c r="Q43" i="1"/>
  <c r="T41" i="1"/>
  <c r="T65" i="1"/>
  <c r="T67" i="1" s="1"/>
  <c r="Q67" i="1"/>
  <c r="T69" i="1"/>
  <c r="Q71" i="1"/>
  <c r="Q75" i="1"/>
  <c r="T73" i="1"/>
  <c r="Q83" i="1"/>
  <c r="T81" i="1"/>
  <c r="G95" i="1"/>
  <c r="I93" i="1"/>
  <c r="G99" i="1"/>
  <c r="I97" i="1"/>
  <c r="Q99" i="1"/>
  <c r="T97" i="1"/>
  <c r="P237" i="6"/>
  <c r="M239" i="6"/>
  <c r="H239" i="6"/>
  <c r="I237" i="6"/>
  <c r="T233" i="6"/>
  <c r="R235" i="6"/>
  <c r="I225" i="6"/>
  <c r="H227" i="6"/>
  <c r="M223" i="6"/>
  <c r="P221" i="6"/>
  <c r="I221" i="6"/>
  <c r="H223" i="6"/>
  <c r="P217" i="6"/>
  <c r="P219" i="6" s="1"/>
  <c r="M219" i="6"/>
  <c r="I217" i="6"/>
  <c r="H219" i="6"/>
  <c r="R215" i="6"/>
  <c r="T213" i="6"/>
  <c r="M211" i="6"/>
  <c r="P210" i="6"/>
  <c r="I209" i="6"/>
  <c r="H211" i="6"/>
  <c r="P205" i="6"/>
  <c r="M207" i="6"/>
  <c r="H207" i="6"/>
  <c r="I205" i="6"/>
  <c r="M203" i="6"/>
  <c r="P201" i="6"/>
  <c r="H203" i="6"/>
  <c r="I201" i="6"/>
  <c r="R199" i="6"/>
  <c r="T197" i="6"/>
  <c r="M199" i="6"/>
  <c r="P197" i="6"/>
  <c r="S195" i="6"/>
  <c r="T193" i="6"/>
  <c r="P193" i="6"/>
  <c r="J195" i="6"/>
  <c r="T181" i="6"/>
  <c r="T183" i="6" s="1"/>
  <c r="S183" i="6"/>
  <c r="P181" i="6"/>
  <c r="J183" i="6"/>
  <c r="R239" i="6"/>
  <c r="H231" i="6"/>
  <c r="H215" i="6"/>
  <c r="R203" i="6"/>
  <c r="J191" i="6"/>
  <c r="P185" i="6"/>
  <c r="P184" i="6"/>
  <c r="P182" i="6"/>
  <c r="P180" i="6"/>
  <c r="L127" i="2"/>
  <c r="P125" i="2"/>
  <c r="Q47" i="3"/>
  <c r="T45" i="3"/>
  <c r="Q63" i="3"/>
  <c r="T61" i="3"/>
  <c r="L79" i="3"/>
  <c r="P77" i="3"/>
  <c r="L107" i="3"/>
  <c r="P105" i="3"/>
  <c r="L111" i="3"/>
  <c r="P109" i="3"/>
  <c r="L39" i="4"/>
  <c r="P37" i="4"/>
  <c r="L59" i="4"/>
  <c r="P57" i="4"/>
  <c r="L11" i="1"/>
  <c r="P9" i="1"/>
  <c r="L15" i="1"/>
  <c r="P13" i="1"/>
  <c r="L19" i="1"/>
  <c r="P17" i="1"/>
  <c r="L23" i="1"/>
  <c r="P21" i="1"/>
  <c r="L27" i="1"/>
  <c r="P25" i="1"/>
  <c r="L31" i="1"/>
  <c r="P29" i="1"/>
  <c r="L35" i="1"/>
  <c r="P33" i="1"/>
  <c r="L39" i="1"/>
  <c r="P37" i="1"/>
  <c r="L43" i="1"/>
  <c r="P41" i="1"/>
  <c r="L47" i="1"/>
  <c r="P45" i="1"/>
  <c r="Q179" i="6"/>
  <c r="T177" i="6"/>
  <c r="I177" i="6"/>
  <c r="G179" i="6"/>
  <c r="M159" i="6"/>
  <c r="P157" i="6"/>
  <c r="T153" i="6"/>
  <c r="R155" i="6"/>
  <c r="T141" i="6"/>
  <c r="R143" i="6"/>
  <c r="I133" i="6"/>
  <c r="H135" i="6"/>
  <c r="H123" i="6"/>
  <c r="I121" i="6"/>
  <c r="T113" i="6"/>
  <c r="R115" i="6"/>
  <c r="H111" i="6"/>
  <c r="I109" i="6"/>
  <c r="T105" i="6"/>
  <c r="R107" i="6"/>
  <c r="H103" i="6"/>
  <c r="I101" i="6"/>
  <c r="T93" i="6"/>
  <c r="R95" i="6"/>
  <c r="M95" i="6"/>
  <c r="P93" i="6"/>
  <c r="H95" i="6"/>
  <c r="I93" i="6"/>
  <c r="R91" i="6"/>
  <c r="T89" i="6"/>
  <c r="M91" i="6"/>
  <c r="P89" i="6"/>
  <c r="R83" i="6"/>
  <c r="T82" i="6"/>
  <c r="P81" i="6"/>
  <c r="M83" i="6"/>
  <c r="T77" i="6"/>
  <c r="R79" i="6"/>
  <c r="I73" i="6"/>
  <c r="H75" i="6"/>
  <c r="R71" i="6"/>
  <c r="T69" i="6"/>
  <c r="M71" i="6"/>
  <c r="P69" i="6"/>
  <c r="H59" i="6"/>
  <c r="I57" i="6"/>
  <c r="H55" i="6"/>
  <c r="I53" i="6"/>
  <c r="R51" i="6"/>
  <c r="T49" i="6"/>
  <c r="M51" i="6"/>
  <c r="P49" i="6"/>
  <c r="T45" i="6"/>
  <c r="R47" i="6"/>
  <c r="M47" i="6"/>
  <c r="P45" i="6"/>
  <c r="R39" i="6"/>
  <c r="T38" i="6"/>
  <c r="H39" i="6"/>
  <c r="I38" i="6"/>
  <c r="L55" i="3"/>
  <c r="Q35" i="3"/>
  <c r="T113" i="2"/>
  <c r="T93" i="2"/>
  <c r="T133" i="2"/>
  <c r="T29" i="3"/>
  <c r="T53" i="1"/>
  <c r="G167" i="6"/>
  <c r="L163" i="6"/>
  <c r="H143" i="6"/>
  <c r="R135" i="6"/>
  <c r="M115" i="6"/>
  <c r="H115" i="6"/>
  <c r="M107" i="6"/>
  <c r="H107" i="6"/>
  <c r="M99" i="6"/>
  <c r="H99" i="6"/>
  <c r="H91" i="6"/>
  <c r="R87" i="6"/>
  <c r="R75" i="6"/>
  <c r="H71" i="6"/>
  <c r="R63" i="6"/>
  <c r="R35" i="6"/>
  <c r="R27" i="6"/>
  <c r="R23" i="6"/>
  <c r="H23" i="6"/>
  <c r="I20" i="2"/>
  <c r="E119" i="6"/>
  <c r="E35" i="2"/>
  <c r="E43" i="2"/>
  <c r="E51" i="2"/>
  <c r="E95" i="3"/>
  <c r="E87" i="3"/>
  <c r="E79" i="3"/>
  <c r="E15" i="3"/>
  <c r="E7" i="3"/>
  <c r="E55" i="4"/>
  <c r="E39" i="4"/>
  <c r="E7" i="4"/>
  <c r="E99" i="1"/>
  <c r="E91" i="1"/>
  <c r="E83" i="1"/>
  <c r="E35" i="1"/>
  <c r="E19" i="1"/>
  <c r="E11" i="1"/>
  <c r="E11" i="6"/>
  <c r="E127" i="6"/>
  <c r="E67" i="6"/>
  <c r="E35" i="6"/>
  <c r="E43" i="6"/>
  <c r="E51" i="6"/>
  <c r="E83" i="6"/>
  <c r="E91" i="6"/>
  <c r="E115" i="6"/>
  <c r="E131" i="6"/>
  <c r="E139" i="6"/>
  <c r="E147" i="6"/>
  <c r="E155" i="6"/>
  <c r="E163" i="6"/>
  <c r="E171" i="6"/>
  <c r="E179" i="6"/>
  <c r="E187" i="6"/>
  <c r="E195" i="6"/>
  <c r="E203" i="6"/>
  <c r="E59" i="4"/>
  <c r="E51" i="4"/>
  <c r="E43" i="4"/>
  <c r="E35" i="4"/>
  <c r="E27" i="4"/>
  <c r="E19" i="4"/>
  <c r="E11" i="4"/>
  <c r="E119" i="3"/>
  <c r="E111" i="3"/>
  <c r="E63" i="3"/>
  <c r="E55" i="3"/>
  <c r="E47" i="3"/>
  <c r="E146" i="2"/>
  <c r="D11" i="5" s="1"/>
  <c r="E95" i="1"/>
  <c r="E87" i="1"/>
  <c r="E79" i="1"/>
  <c r="E71" i="1"/>
  <c r="E55" i="1"/>
  <c r="E47" i="1"/>
  <c r="E39" i="1"/>
  <c r="E23" i="1"/>
  <c r="E211" i="6"/>
  <c r="E219" i="6"/>
  <c r="E227" i="6"/>
  <c r="E235" i="6"/>
  <c r="P22" i="2"/>
  <c r="T22" i="2"/>
  <c r="H27" i="2"/>
  <c r="K145" i="2"/>
  <c r="J10" i="5" s="1"/>
  <c r="O145" i="2"/>
  <c r="N10" i="5" s="1"/>
  <c r="S145" i="2"/>
  <c r="R10" i="5" s="1"/>
  <c r="L13" i="5"/>
  <c r="E7" i="2"/>
  <c r="J145" i="2"/>
  <c r="I10" i="5" s="1"/>
  <c r="E145" i="2"/>
  <c r="D10" i="5" s="1"/>
  <c r="R148" i="2"/>
  <c r="Q13" i="5" s="1"/>
  <c r="P25" i="2"/>
  <c r="N11" i="2"/>
  <c r="S27" i="2"/>
  <c r="E15" i="2"/>
  <c r="E59" i="2"/>
  <c r="E75" i="2"/>
  <c r="E83" i="2"/>
  <c r="E91" i="2"/>
  <c r="E99" i="2"/>
  <c r="E139" i="2"/>
  <c r="P12" i="2"/>
  <c r="T12" i="2"/>
  <c r="I14" i="2"/>
  <c r="P14" i="2"/>
  <c r="I16" i="2"/>
  <c r="P16" i="2"/>
  <c r="T16" i="2"/>
  <c r="I17" i="2"/>
  <c r="P17" i="2"/>
  <c r="T17" i="2"/>
  <c r="P18" i="2"/>
  <c r="T18" i="2"/>
  <c r="I21" i="2"/>
  <c r="I22" i="2"/>
  <c r="I24" i="2"/>
  <c r="P24" i="2"/>
  <c r="T24" i="2"/>
  <c r="I25" i="2"/>
  <c r="T25" i="2"/>
  <c r="I26" i="2"/>
  <c r="P26" i="2"/>
  <c r="T26" i="2"/>
  <c r="P28" i="2"/>
  <c r="T28" i="2"/>
  <c r="T32" i="2"/>
  <c r="P33" i="2"/>
  <c r="I34" i="2"/>
  <c r="T34" i="2"/>
  <c r="P36" i="2"/>
  <c r="T36" i="2"/>
  <c r="P37" i="2"/>
  <c r="P38" i="2"/>
  <c r="P40" i="2"/>
  <c r="T40" i="2"/>
  <c r="I41" i="2"/>
  <c r="P42" i="2"/>
  <c r="T42" i="2"/>
  <c r="I44" i="2"/>
  <c r="P44" i="2"/>
  <c r="T44" i="2"/>
  <c r="P48" i="2"/>
  <c r="I49" i="2"/>
  <c r="T49" i="2"/>
  <c r="T51" i="2" s="1"/>
  <c r="I13" i="2"/>
  <c r="P13" i="6"/>
  <c r="P9" i="2"/>
  <c r="T20" i="12"/>
  <c r="K21" i="12"/>
  <c r="G34" i="12"/>
  <c r="P8" i="6"/>
  <c r="I8" i="6"/>
  <c r="H7" i="6"/>
  <c r="M7" i="6"/>
  <c r="I14" i="6"/>
  <c r="T14" i="6"/>
  <c r="I5" i="2"/>
  <c r="T6" i="2"/>
  <c r="T8" i="2"/>
  <c r="T23" i="12"/>
  <c r="R24" i="12"/>
  <c r="Q27" i="12"/>
  <c r="T30" i="12"/>
  <c r="Q31" i="12"/>
  <c r="G33" i="12"/>
  <c r="Q35" i="12"/>
  <c r="R37" i="12"/>
  <c r="K38" i="12"/>
  <c r="Q39" i="12"/>
  <c r="I6" i="6"/>
  <c r="P6" i="6"/>
  <c r="T6" i="6"/>
  <c r="P5" i="6"/>
  <c r="T5" i="6"/>
  <c r="I10" i="6"/>
  <c r="P10" i="6"/>
  <c r="I12" i="6"/>
  <c r="P12" i="6"/>
  <c r="T12" i="6"/>
  <c r="I13" i="6"/>
  <c r="P14" i="6"/>
  <c r="I16" i="6"/>
  <c r="P16" i="6"/>
  <c r="T16" i="6"/>
  <c r="I17" i="6"/>
  <c r="T17" i="6"/>
  <c r="I18" i="6"/>
  <c r="P18" i="6"/>
  <c r="I20" i="6"/>
  <c r="T20" i="6"/>
  <c r="T5" i="2"/>
  <c r="P6" i="2"/>
  <c r="I8" i="2"/>
  <c r="P8" i="2"/>
  <c r="I10" i="2"/>
  <c r="P10" i="2"/>
  <c r="T10" i="2"/>
  <c r="I12" i="2"/>
  <c r="T26" i="6"/>
  <c r="T24" i="6"/>
  <c r="Q12" i="12"/>
  <c r="I5" i="6"/>
  <c r="T9" i="2"/>
  <c r="K14" i="12"/>
  <c r="O19" i="12"/>
  <c r="G21" i="12"/>
  <c r="K22" i="12"/>
  <c r="G7" i="6"/>
  <c r="R25" i="12"/>
  <c r="R14" i="12"/>
  <c r="O24" i="12"/>
  <c r="K11" i="12"/>
  <c r="O20" i="12"/>
  <c r="K23" i="12"/>
  <c r="I50" i="2"/>
  <c r="P50" i="2"/>
  <c r="O51" i="2"/>
  <c r="I52" i="2"/>
  <c r="I54" i="2"/>
  <c r="P54" i="2"/>
  <c r="P56" i="2"/>
  <c r="P57" i="2"/>
  <c r="P58" i="2"/>
  <c r="I64" i="2"/>
  <c r="P64" i="2"/>
  <c r="P65" i="2"/>
  <c r="P66" i="2"/>
  <c r="P68" i="2"/>
  <c r="P70" i="2"/>
  <c r="I72" i="2"/>
  <c r="P72" i="2"/>
  <c r="P74" i="2"/>
  <c r="P76" i="2"/>
  <c r="P78" i="2"/>
  <c r="P80" i="2"/>
  <c r="P82" i="2"/>
  <c r="I84" i="2"/>
  <c r="P86" i="2"/>
  <c r="I89" i="2"/>
  <c r="P94" i="2"/>
  <c r="P96" i="2"/>
  <c r="I102" i="2"/>
  <c r="R22" i="12"/>
  <c r="R30" i="12"/>
  <c r="I61" i="2"/>
  <c r="Q27" i="2"/>
  <c r="I9" i="2"/>
  <c r="T33" i="2"/>
  <c r="T13" i="6"/>
  <c r="K37" i="12"/>
  <c r="N151" i="6"/>
  <c r="O67" i="6"/>
  <c r="T22" i="6"/>
  <c r="Q33" i="12"/>
  <c r="I69" i="2"/>
  <c r="G29" i="12"/>
  <c r="G51" i="2"/>
  <c r="K27" i="12"/>
  <c r="R38" i="12"/>
  <c r="L35" i="2"/>
  <c r="G36" i="12"/>
  <c r="I57" i="2"/>
  <c r="Q7" i="6"/>
  <c r="T21" i="2"/>
  <c r="I53" i="2"/>
  <c r="T41" i="2"/>
  <c r="G43" i="2"/>
  <c r="R12" i="12"/>
  <c r="J51" i="2"/>
  <c r="I88" i="2"/>
  <c r="H87" i="1"/>
  <c r="M87" i="1"/>
  <c r="P17" i="6"/>
  <c r="P53" i="2"/>
  <c r="G19" i="6"/>
  <c r="I29" i="2"/>
  <c r="T9" i="6"/>
  <c r="T11" i="6" s="1"/>
  <c r="T45" i="2"/>
  <c r="P29" i="2"/>
  <c r="P93" i="2"/>
  <c r="P41" i="2"/>
  <c r="K24" i="12"/>
  <c r="G30" i="12"/>
  <c r="G37" i="12"/>
  <c r="I100" i="2"/>
  <c r="O203" i="6"/>
  <c r="M139" i="6"/>
  <c r="I122" i="6"/>
  <c r="R31" i="4"/>
  <c r="P40" i="12"/>
  <c r="I40" i="12"/>
  <c r="O7" i="12"/>
  <c r="L40" i="12"/>
  <c r="T9" i="12"/>
  <c r="O11" i="12"/>
  <c r="G13" i="12"/>
  <c r="Q14" i="12"/>
  <c r="O15" i="12"/>
  <c r="G17" i="12"/>
  <c r="T17" i="12"/>
  <c r="K18" i="12"/>
  <c r="J51" i="3"/>
  <c r="N51" i="3"/>
  <c r="G87" i="1"/>
  <c r="L87" i="1"/>
  <c r="Q87" i="1"/>
  <c r="T136" i="6"/>
  <c r="T134" i="6"/>
  <c r="T132" i="6"/>
  <c r="O107" i="6"/>
  <c r="K244" i="6"/>
  <c r="J9" i="5" s="1"/>
  <c r="I74" i="2"/>
  <c r="I81" i="2"/>
  <c r="I82" i="2"/>
  <c r="K99" i="2"/>
  <c r="P98" i="1"/>
  <c r="I230" i="6"/>
  <c r="I198" i="6"/>
  <c r="I199" i="6" s="1"/>
  <c r="I196" i="6"/>
  <c r="P190" i="6"/>
  <c r="I153" i="6"/>
  <c r="I152" i="6"/>
  <c r="S147" i="6"/>
  <c r="I116" i="6"/>
  <c r="Q19" i="6"/>
  <c r="T49" i="1"/>
  <c r="T52" i="1"/>
  <c r="T62" i="1"/>
  <c r="G79" i="6"/>
  <c r="S35" i="6"/>
  <c r="T7" i="12"/>
  <c r="R8" i="12"/>
  <c r="T11" i="12"/>
  <c r="G12" i="12"/>
  <c r="Q13" i="12"/>
  <c r="O14" i="12"/>
  <c r="T15" i="12"/>
  <c r="R16" i="12"/>
  <c r="Q17" i="12"/>
  <c r="T19" i="12"/>
  <c r="Q21" i="12"/>
  <c r="T26" i="12"/>
  <c r="G27" i="12"/>
  <c r="R27" i="12"/>
  <c r="Q28" i="12"/>
  <c r="K31" i="12"/>
  <c r="T33" i="12"/>
  <c r="K35" i="12"/>
  <c r="T37" i="12"/>
  <c r="K39" i="12"/>
  <c r="G27" i="2"/>
  <c r="F35" i="2"/>
  <c r="K59" i="2"/>
  <c r="G91" i="2"/>
  <c r="I94" i="2"/>
  <c r="I96" i="2"/>
  <c r="O99" i="2"/>
  <c r="M107" i="2"/>
  <c r="M51" i="3"/>
  <c r="R51" i="3"/>
  <c r="J31" i="4"/>
  <c r="N31" i="4"/>
  <c r="K6" i="12"/>
  <c r="Q15" i="12"/>
  <c r="K15" i="6"/>
  <c r="N19" i="6"/>
  <c r="H11" i="2"/>
  <c r="Q11" i="2"/>
  <c r="H63" i="2"/>
  <c r="M63" i="2"/>
  <c r="I73" i="2"/>
  <c r="K75" i="2"/>
  <c r="J99" i="2"/>
  <c r="N99" i="2"/>
  <c r="Q107" i="2"/>
  <c r="I110" i="2"/>
  <c r="J123" i="2"/>
  <c r="F63" i="3"/>
  <c r="K63" i="3"/>
  <c r="N91" i="1"/>
  <c r="I102" i="1"/>
  <c r="I104" i="1"/>
  <c r="T240" i="6"/>
  <c r="Q107" i="6"/>
  <c r="E15" i="6"/>
  <c r="E47" i="6"/>
  <c r="E199" i="6"/>
  <c r="E223" i="6"/>
  <c r="E55" i="2"/>
  <c r="E63" i="2"/>
  <c r="E79" i="2"/>
  <c r="E87" i="2"/>
  <c r="E95" i="2"/>
  <c r="E103" i="2"/>
  <c r="E111" i="2"/>
  <c r="T219" i="6"/>
  <c r="F11" i="6"/>
  <c r="K11" i="6"/>
  <c r="Q7" i="2"/>
  <c r="M27" i="2"/>
  <c r="F51" i="2"/>
  <c r="G63" i="2"/>
  <c r="N75" i="2"/>
  <c r="M99" i="2"/>
  <c r="O107" i="2"/>
  <c r="M123" i="2"/>
  <c r="I136" i="2"/>
  <c r="L31" i="4"/>
  <c r="N43" i="4"/>
  <c r="L91" i="1"/>
  <c r="R103" i="6"/>
  <c r="L39" i="6"/>
  <c r="E23" i="4"/>
  <c r="E15" i="4"/>
  <c r="E43" i="1"/>
  <c r="E27" i="1"/>
  <c r="S95" i="2"/>
  <c r="H7" i="1"/>
  <c r="K239" i="6"/>
  <c r="H171" i="6"/>
  <c r="N119" i="6"/>
  <c r="G67" i="6"/>
  <c r="P26" i="6"/>
  <c r="P24" i="6"/>
  <c r="M11" i="6"/>
  <c r="R11" i="6"/>
  <c r="H15" i="6"/>
  <c r="R19" i="6"/>
  <c r="F15" i="2"/>
  <c r="P13" i="2"/>
  <c r="T14" i="2"/>
  <c r="J19" i="2"/>
  <c r="L19" i="2"/>
  <c r="Q19" i="2"/>
  <c r="P20" i="2"/>
  <c r="I30" i="2"/>
  <c r="P30" i="2"/>
  <c r="I32" i="2"/>
  <c r="P32" i="2"/>
  <c r="R35" i="2"/>
  <c r="H47" i="2"/>
  <c r="P46" i="2"/>
  <c r="I48" i="2"/>
  <c r="T48" i="2"/>
  <c r="Q51" i="2"/>
  <c r="F55" i="2"/>
  <c r="T54" i="2"/>
  <c r="T56" i="2"/>
  <c r="I60" i="2"/>
  <c r="P60" i="2"/>
  <c r="I77" i="2"/>
  <c r="I78" i="2"/>
  <c r="F83" i="2"/>
  <c r="J107" i="2"/>
  <c r="G123" i="2"/>
  <c r="Q123" i="2"/>
  <c r="I122" i="2"/>
  <c r="K127" i="2"/>
  <c r="H143" i="2"/>
  <c r="M143" i="2"/>
  <c r="P142" i="2"/>
  <c r="P5" i="3"/>
  <c r="G11" i="3"/>
  <c r="I16" i="3"/>
  <c r="P16" i="3"/>
  <c r="T16" i="3"/>
  <c r="I18" i="3"/>
  <c r="P18" i="3"/>
  <c r="T18" i="3"/>
  <c r="P20" i="3"/>
  <c r="T20" i="3"/>
  <c r="I36" i="3"/>
  <c r="P36" i="3"/>
  <c r="I38" i="3"/>
  <c r="O39" i="3"/>
  <c r="I40" i="3"/>
  <c r="P40" i="3"/>
  <c r="I42" i="3"/>
  <c r="M121" i="3"/>
  <c r="L14" i="5" s="1"/>
  <c r="I66" i="3"/>
  <c r="P66" i="3"/>
  <c r="T66" i="3"/>
  <c r="H124" i="3"/>
  <c r="G17" i="5" s="1"/>
  <c r="P68" i="3"/>
  <c r="P69" i="3"/>
  <c r="F71" i="3"/>
  <c r="P70" i="3"/>
  <c r="I72" i="3"/>
  <c r="P72" i="3"/>
  <c r="I73" i="3"/>
  <c r="N95" i="3"/>
  <c r="K111" i="3"/>
  <c r="N111" i="3"/>
  <c r="P8" i="4"/>
  <c r="P9" i="4"/>
  <c r="I10" i="4"/>
  <c r="P10" i="4"/>
  <c r="T10" i="4"/>
  <c r="I12" i="4"/>
  <c r="P12" i="4"/>
  <c r="T12" i="4"/>
  <c r="I14" i="4"/>
  <c r="P14" i="4"/>
  <c r="T14" i="4"/>
  <c r="I16" i="4"/>
  <c r="P16" i="4"/>
  <c r="T16" i="4"/>
  <c r="P18" i="4"/>
  <c r="T18" i="4"/>
  <c r="I20" i="4"/>
  <c r="P20" i="4"/>
  <c r="T20" i="4"/>
  <c r="I22" i="4"/>
  <c r="P22" i="4"/>
  <c r="T22" i="4"/>
  <c r="I24" i="4"/>
  <c r="P24" i="4"/>
  <c r="T24" i="4"/>
  <c r="Q31" i="4"/>
  <c r="I42" i="4"/>
  <c r="P44" i="4"/>
  <c r="L47" i="4"/>
  <c r="P46" i="4"/>
  <c r="O64" i="4"/>
  <c r="N21" i="5" s="1"/>
  <c r="G39" i="1"/>
  <c r="F47" i="1"/>
  <c r="K47" i="1"/>
  <c r="I70" i="1"/>
  <c r="T70" i="1"/>
  <c r="R75" i="1"/>
  <c r="I78" i="1"/>
  <c r="P78" i="1"/>
  <c r="I80" i="1"/>
  <c r="Q108" i="1"/>
  <c r="P25" i="5" s="1"/>
  <c r="O87" i="1"/>
  <c r="R105" i="1"/>
  <c r="Q22" i="5" s="1"/>
  <c r="Q24" i="5" s="1"/>
  <c r="P102" i="1"/>
  <c r="T102" i="1"/>
  <c r="P104" i="1"/>
  <c r="T104" i="1"/>
  <c r="P240" i="6"/>
  <c r="I240" i="6"/>
  <c r="T189" i="6"/>
  <c r="M191" i="6"/>
  <c r="H191" i="6"/>
  <c r="T188" i="6"/>
  <c r="P188" i="6"/>
  <c r="I188" i="6"/>
  <c r="T186" i="6"/>
  <c r="P186" i="6"/>
  <c r="O147" i="6"/>
  <c r="S123" i="6"/>
  <c r="T100" i="6"/>
  <c r="T98" i="6"/>
  <c r="T96" i="6"/>
  <c r="P96" i="6"/>
  <c r="M67" i="6"/>
  <c r="I62" i="6"/>
  <c r="T61" i="6"/>
  <c r="R59" i="6"/>
  <c r="M59" i="6"/>
  <c r="T56" i="6"/>
  <c r="T54" i="6"/>
  <c r="T6" i="12"/>
  <c r="R7" i="12"/>
  <c r="Q8" i="12"/>
  <c r="T8" i="12"/>
  <c r="T10" i="12"/>
  <c r="R11" i="12"/>
  <c r="T12" i="12"/>
  <c r="R13" i="12"/>
  <c r="T14" i="12"/>
  <c r="R15" i="12"/>
  <c r="T16" i="12"/>
  <c r="T18" i="12"/>
  <c r="R19" i="12"/>
  <c r="T22" i="12"/>
  <c r="T24" i="12"/>
  <c r="T25" i="12"/>
  <c r="T27" i="12"/>
  <c r="R28" i="12"/>
  <c r="T29" i="12"/>
  <c r="T32" i="12"/>
  <c r="R33" i="12"/>
  <c r="Q34" i="12"/>
  <c r="T34" i="12"/>
  <c r="T36" i="12"/>
  <c r="T38" i="12"/>
  <c r="M15" i="2"/>
  <c r="M19" i="2"/>
  <c r="O19" i="2"/>
  <c r="P21" i="2"/>
  <c r="I33" i="2"/>
  <c r="T38" i="2"/>
  <c r="I40" i="2"/>
  <c r="H59" i="2"/>
  <c r="M59" i="2"/>
  <c r="P61" i="2"/>
  <c r="P81" i="2"/>
  <c r="L99" i="2"/>
  <c r="H119" i="2"/>
  <c r="I120" i="2"/>
  <c r="P124" i="2"/>
  <c r="I130" i="2"/>
  <c r="I134" i="2"/>
  <c r="H59" i="3"/>
  <c r="G99" i="3"/>
  <c r="I36" i="4"/>
  <c r="Q43" i="4"/>
  <c r="J62" i="4"/>
  <c r="I19" i="5" s="1"/>
  <c r="J64" i="4"/>
  <c r="I21" i="5" s="1"/>
  <c r="N55" i="4"/>
  <c r="I54" i="4"/>
  <c r="I57" i="4"/>
  <c r="I20" i="1"/>
  <c r="I22" i="1"/>
  <c r="R47" i="1"/>
  <c r="I48" i="1"/>
  <c r="H55" i="1"/>
  <c r="M55" i="1"/>
  <c r="M63" i="1"/>
  <c r="P96" i="1"/>
  <c r="I238" i="6"/>
  <c r="I236" i="6"/>
  <c r="M235" i="6"/>
  <c r="R227" i="6"/>
  <c r="S191" i="6"/>
  <c r="O187" i="6"/>
  <c r="T172" i="6"/>
  <c r="I138" i="6"/>
  <c r="O123" i="6"/>
  <c r="K123" i="6"/>
  <c r="I120" i="6"/>
  <c r="Q115" i="6"/>
  <c r="I94" i="6"/>
  <c r="I90" i="6"/>
  <c r="Q87" i="6"/>
  <c r="N59" i="6"/>
  <c r="J59" i="6"/>
  <c r="T40" i="6"/>
  <c r="R6" i="12"/>
  <c r="K7" i="12"/>
  <c r="O8" i="12"/>
  <c r="R10" i="12"/>
  <c r="O12" i="12"/>
  <c r="T13" i="12"/>
  <c r="K15" i="12"/>
  <c r="G18" i="12"/>
  <c r="G32" i="12"/>
  <c r="I9" i="6"/>
  <c r="P9" i="6"/>
  <c r="N7" i="2"/>
  <c r="H51" i="2"/>
  <c r="M51" i="2"/>
  <c r="R51" i="2"/>
  <c r="I109" i="2"/>
  <c r="L123" i="2"/>
  <c r="L131" i="2"/>
  <c r="H43" i="3"/>
  <c r="Q51" i="3"/>
  <c r="L59" i="3"/>
  <c r="T26" i="4"/>
  <c r="K55" i="4"/>
  <c r="I40" i="1"/>
  <c r="T60" i="1"/>
  <c r="Q63" i="1"/>
  <c r="P92" i="1"/>
  <c r="L203" i="6"/>
  <c r="L187" i="6"/>
  <c r="L171" i="6"/>
  <c r="I168" i="6"/>
  <c r="N139" i="6"/>
  <c r="P134" i="6"/>
  <c r="T130" i="6"/>
  <c r="P130" i="6"/>
  <c r="I130" i="6"/>
  <c r="P128" i="6"/>
  <c r="I128" i="6"/>
  <c r="N127" i="6"/>
  <c r="T124" i="6"/>
  <c r="G123" i="6"/>
  <c r="T116" i="6"/>
  <c r="P116" i="6"/>
  <c r="Q95" i="6"/>
  <c r="I84" i="6"/>
  <c r="T30" i="6"/>
  <c r="P30" i="6"/>
  <c r="T28" i="6"/>
  <c r="P28" i="6"/>
  <c r="I28" i="6"/>
  <c r="E39" i="3"/>
  <c r="E31" i="3"/>
  <c r="E183" i="6"/>
  <c r="E191" i="6"/>
  <c r="E31" i="2"/>
  <c r="E47" i="2"/>
  <c r="E119" i="2"/>
  <c r="E127" i="2"/>
  <c r="E135" i="2"/>
  <c r="E99" i="3"/>
  <c r="E91" i="3"/>
  <c r="E83" i="3"/>
  <c r="E75" i="3"/>
  <c r="E67" i="3"/>
  <c r="E51" i="3"/>
  <c r="E35" i="3"/>
  <c r="E75" i="1"/>
  <c r="E59" i="1"/>
  <c r="E51" i="1"/>
  <c r="E7" i="6"/>
  <c r="E31" i="6"/>
  <c r="E39" i="6"/>
  <c r="E55" i="6"/>
  <c r="E63" i="6"/>
  <c r="E71" i="6"/>
  <c r="E87" i="6"/>
  <c r="E95" i="6"/>
  <c r="E111" i="6"/>
  <c r="E135" i="6"/>
  <c r="E143" i="6"/>
  <c r="E159" i="6"/>
  <c r="E67" i="2"/>
  <c r="E107" i="2"/>
  <c r="E115" i="2"/>
  <c r="E131" i="2"/>
  <c r="E27" i="3"/>
  <c r="E19" i="3"/>
  <c r="E31" i="4"/>
  <c r="E59" i="6"/>
  <c r="E107" i="6"/>
  <c r="E63" i="1"/>
  <c r="E121" i="3"/>
  <c r="D14" i="5" s="1"/>
  <c r="E62" i="4"/>
  <c r="D19" i="5" s="1"/>
  <c r="G27" i="15" s="1"/>
  <c r="E27" i="6"/>
  <c r="E207" i="6"/>
  <c r="E215" i="6"/>
  <c r="E231" i="6"/>
  <c r="E239" i="6"/>
  <c r="E19" i="2"/>
  <c r="E122" i="3"/>
  <c r="D15" i="5" s="1"/>
  <c r="E23" i="3"/>
  <c r="E105" i="1"/>
  <c r="E23" i="6"/>
  <c r="E99" i="6"/>
  <c r="E151" i="6"/>
  <c r="E167" i="6"/>
  <c r="E175" i="6"/>
  <c r="E11" i="2"/>
  <c r="E27" i="2"/>
  <c r="E39" i="2"/>
  <c r="E143" i="2"/>
  <c r="E115" i="3"/>
  <c r="E107" i="3"/>
  <c r="E11" i="3"/>
  <c r="E103" i="1"/>
  <c r="E31" i="1"/>
  <c r="E15" i="1"/>
  <c r="E7" i="1"/>
  <c r="E241" i="6"/>
  <c r="E103" i="6"/>
  <c r="E71" i="2"/>
  <c r="E61" i="4"/>
  <c r="E79" i="6"/>
  <c r="P14" i="3"/>
  <c r="L15" i="3"/>
  <c r="O35" i="3"/>
  <c r="P34" i="3"/>
  <c r="P38" i="3"/>
  <c r="K39" i="3"/>
  <c r="K43" i="3"/>
  <c r="K121" i="3"/>
  <c r="J14" i="5" s="1"/>
  <c r="P41" i="3"/>
  <c r="O51" i="3"/>
  <c r="P49" i="3"/>
  <c r="R67" i="3"/>
  <c r="R121" i="3"/>
  <c r="Q14" i="5" s="1"/>
  <c r="T65" i="3"/>
  <c r="N91" i="3"/>
  <c r="P89" i="3"/>
  <c r="Q7" i="4"/>
  <c r="T5" i="4"/>
  <c r="T8" i="4"/>
  <c r="Q64" i="4"/>
  <c r="P21" i="5" s="1"/>
  <c r="Q11" i="4"/>
  <c r="T9" i="4"/>
  <c r="Q15" i="4"/>
  <c r="T13" i="4"/>
  <c r="Q19" i="4"/>
  <c r="T17" i="4"/>
  <c r="Q23" i="4"/>
  <c r="T21" i="4"/>
  <c r="I44" i="4"/>
  <c r="H64" i="4"/>
  <c r="G21" i="5" s="1"/>
  <c r="N55" i="1"/>
  <c r="N105" i="1"/>
  <c r="P53" i="1"/>
  <c r="R108" i="1"/>
  <c r="Q25" i="5" s="1"/>
  <c r="T72" i="1"/>
  <c r="Q79" i="1"/>
  <c r="T77" i="1"/>
  <c r="Q105" i="1"/>
  <c r="T78" i="1"/>
  <c r="Q106" i="1"/>
  <c r="P23" i="5" s="1"/>
  <c r="S23" i="5" s="1"/>
  <c r="J23" i="15" s="1"/>
  <c r="L108" i="1"/>
  <c r="K25" i="5" s="1"/>
  <c r="P80" i="1"/>
  <c r="K95" i="1"/>
  <c r="P93" i="1"/>
  <c r="P238" i="6"/>
  <c r="L239" i="6"/>
  <c r="P133" i="6"/>
  <c r="J135" i="6"/>
  <c r="P129" i="6"/>
  <c r="L131" i="6"/>
  <c r="R119" i="6"/>
  <c r="T117" i="6"/>
  <c r="S103" i="6"/>
  <c r="T101" i="6"/>
  <c r="T94" i="6"/>
  <c r="S95" i="6"/>
  <c r="M31" i="6"/>
  <c r="P29" i="6"/>
  <c r="Q6" i="12"/>
  <c r="O6" i="12"/>
  <c r="Q9" i="12"/>
  <c r="K9" i="12"/>
  <c r="O10" i="12"/>
  <c r="Q10" i="12"/>
  <c r="G16" i="12"/>
  <c r="Q16" i="12"/>
  <c r="K20" i="12"/>
  <c r="R20" i="12"/>
  <c r="O21" i="12"/>
  <c r="R21" i="12"/>
  <c r="Q22" i="12"/>
  <c r="O22" i="12"/>
  <c r="O25" i="12"/>
  <c r="Q25" i="12"/>
  <c r="G26" i="12"/>
  <c r="R26" i="12"/>
  <c r="O29" i="12"/>
  <c r="Q29" i="12"/>
  <c r="O31" i="12"/>
  <c r="R31" i="12"/>
  <c r="O32" i="12"/>
  <c r="Q32" i="12"/>
  <c r="K34" i="12"/>
  <c r="R34" i="12"/>
  <c r="R35" i="12"/>
  <c r="O35" i="12"/>
  <c r="O36" i="12"/>
  <c r="Q36" i="12"/>
  <c r="G38" i="12"/>
  <c r="Q38" i="12"/>
  <c r="R39" i="12"/>
  <c r="O39" i="12"/>
  <c r="H71" i="1"/>
  <c r="S99" i="6"/>
  <c r="N27" i="6"/>
  <c r="J23" i="6"/>
  <c r="N121" i="3"/>
  <c r="M14" i="5" s="1"/>
  <c r="N187" i="6"/>
  <c r="Q15" i="3"/>
  <c r="T14" i="3"/>
  <c r="I37" i="3"/>
  <c r="F39" i="3"/>
  <c r="I65" i="3"/>
  <c r="H67" i="3"/>
  <c r="G62" i="4"/>
  <c r="F19" i="5" s="1"/>
  <c r="G7" i="4"/>
  <c r="G64" i="4"/>
  <c r="F21" i="5" s="1"/>
  <c r="I8" i="4"/>
  <c r="G11" i="4"/>
  <c r="I9" i="4"/>
  <c r="G15" i="4"/>
  <c r="I13" i="4"/>
  <c r="G19" i="4"/>
  <c r="I17" i="4"/>
  <c r="G23" i="4"/>
  <c r="I21" i="4"/>
  <c r="R43" i="4"/>
  <c r="R62" i="4"/>
  <c r="Q19" i="5" s="1"/>
  <c r="T42" i="4"/>
  <c r="T44" i="4"/>
  <c r="R64" i="4"/>
  <c r="Q21" i="5" s="1"/>
  <c r="K64" i="4"/>
  <c r="J21" i="5" s="1"/>
  <c r="P48" i="4"/>
  <c r="L7" i="1"/>
  <c r="L106" i="1"/>
  <c r="K23" i="5" s="1"/>
  <c r="P6" i="1"/>
  <c r="J106" i="1"/>
  <c r="P46" i="1"/>
  <c r="P70" i="1"/>
  <c r="M71" i="1"/>
  <c r="P72" i="1"/>
  <c r="M108" i="1"/>
  <c r="L25" i="5" s="1"/>
  <c r="L79" i="1"/>
  <c r="L105" i="1"/>
  <c r="P77" i="1"/>
  <c r="M105" i="1"/>
  <c r="M103" i="1"/>
  <c r="P101" i="1"/>
  <c r="S135" i="6"/>
  <c r="T133" i="6"/>
  <c r="T129" i="6"/>
  <c r="Q131" i="6"/>
  <c r="T128" i="6"/>
  <c r="Q244" i="6"/>
  <c r="P9" i="5" s="1"/>
  <c r="R127" i="6"/>
  <c r="T126" i="6"/>
  <c r="S127" i="6"/>
  <c r="T125" i="6"/>
  <c r="H119" i="6"/>
  <c r="I117" i="6"/>
  <c r="J103" i="6"/>
  <c r="P101" i="6"/>
  <c r="J99" i="6"/>
  <c r="P97" i="6"/>
  <c r="R31" i="6"/>
  <c r="T29" i="6"/>
  <c r="T25" i="6"/>
  <c r="S27" i="6"/>
  <c r="S23" i="6"/>
  <c r="T21" i="6"/>
  <c r="G5" i="12"/>
  <c r="E40" i="12"/>
  <c r="R17" i="12"/>
  <c r="O17" i="12"/>
  <c r="O18" i="12"/>
  <c r="Q18" i="12"/>
  <c r="G20" i="12"/>
  <c r="Q20" i="12"/>
  <c r="R23" i="12"/>
  <c r="G23" i="12"/>
  <c r="G24" i="12"/>
  <c r="Q24" i="12"/>
  <c r="O71" i="3"/>
  <c r="P136" i="6"/>
  <c r="P102" i="6"/>
  <c r="P98" i="6"/>
  <c r="T33" i="4"/>
  <c r="I101" i="1"/>
  <c r="O28" i="12"/>
  <c r="N40" i="12"/>
  <c r="K8" i="12"/>
  <c r="K28" i="12"/>
  <c r="K71" i="3"/>
  <c r="I41" i="3"/>
  <c r="Q61" i="4"/>
  <c r="F75" i="3"/>
  <c r="P21" i="3"/>
  <c r="P97" i="3"/>
  <c r="I21" i="3"/>
  <c r="G61" i="4"/>
  <c r="P21" i="4"/>
  <c r="T80" i="1"/>
  <c r="I189" i="6"/>
  <c r="T114" i="6"/>
  <c r="T238" i="6"/>
  <c r="P45" i="4"/>
  <c r="I6" i="4"/>
  <c r="O5" i="12"/>
  <c r="G7" i="12"/>
  <c r="G11" i="12"/>
  <c r="K12" i="12"/>
  <c r="O13" i="12"/>
  <c r="G15" i="12"/>
  <c r="K16" i="12"/>
  <c r="I14" i="3"/>
  <c r="G122" i="3"/>
  <c r="F15" i="5" s="1"/>
  <c r="G15" i="3"/>
  <c r="G121" i="3"/>
  <c r="F14" i="5" s="1"/>
  <c r="I17" i="3"/>
  <c r="Q23" i="3"/>
  <c r="T21" i="3"/>
  <c r="M67" i="3"/>
  <c r="P65" i="3"/>
  <c r="M7" i="4"/>
  <c r="M61" i="4"/>
  <c r="P5" i="4"/>
  <c r="L7" i="4"/>
  <c r="L62" i="4"/>
  <c r="K19" i="5" s="1"/>
  <c r="P6" i="4"/>
  <c r="L11" i="4"/>
  <c r="L61" i="4"/>
  <c r="K18" i="5" s="1"/>
  <c r="L15" i="4"/>
  <c r="P13" i="4"/>
  <c r="L19" i="4"/>
  <c r="P17" i="4"/>
  <c r="L35" i="4"/>
  <c r="P33" i="4"/>
  <c r="M43" i="4"/>
  <c r="M62" i="4"/>
  <c r="L19" i="5" s="1"/>
  <c r="P42" i="4"/>
  <c r="P43" i="4" s="1"/>
  <c r="Q47" i="4"/>
  <c r="T45" i="4"/>
  <c r="I48" i="4"/>
  <c r="F64" i="4"/>
  <c r="E21" i="5" s="1"/>
  <c r="I49" i="4"/>
  <c r="F51" i="4"/>
  <c r="S47" i="1"/>
  <c r="T45" i="1"/>
  <c r="S105" i="1"/>
  <c r="H108" i="1"/>
  <c r="G25" i="5" s="1"/>
  <c r="I72" i="1"/>
  <c r="H75" i="1"/>
  <c r="H105" i="1"/>
  <c r="I73" i="1"/>
  <c r="K83" i="1"/>
  <c r="P81" i="1"/>
  <c r="P137" i="6"/>
  <c r="J139" i="6"/>
  <c r="M119" i="6"/>
  <c r="P117" i="6"/>
  <c r="P119" i="6" s="1"/>
  <c r="T70" i="6"/>
  <c r="S71" i="6"/>
  <c r="I30" i="6"/>
  <c r="H242" i="6"/>
  <c r="G7" i="5" s="1"/>
  <c r="P25" i="6"/>
  <c r="J27" i="6"/>
  <c r="R9" i="12"/>
  <c r="O9" i="12"/>
  <c r="L19" i="3"/>
  <c r="N135" i="6"/>
  <c r="P132" i="6"/>
  <c r="G131" i="6"/>
  <c r="P126" i="6"/>
  <c r="P125" i="6"/>
  <c r="P124" i="6"/>
  <c r="N103" i="6"/>
  <c r="H31" i="6"/>
  <c r="P22" i="6"/>
  <c r="N23" i="6"/>
  <c r="P189" i="6"/>
  <c r="Q121" i="3"/>
  <c r="P14" i="5" s="1"/>
  <c r="K17" i="12"/>
  <c r="K13" i="12"/>
  <c r="G19" i="12"/>
  <c r="G8" i="12"/>
  <c r="I163" i="6"/>
  <c r="M242" i="6"/>
  <c r="L7" i="5" s="1"/>
  <c r="L64" i="4"/>
  <c r="K21" i="5" s="1"/>
  <c r="T101" i="1"/>
  <c r="I29" i="6"/>
  <c r="T97" i="6"/>
  <c r="J127" i="6"/>
  <c r="T6" i="4"/>
  <c r="I70" i="3"/>
  <c r="P58" i="6"/>
  <c r="H106" i="1"/>
  <c r="G23" i="5" s="1"/>
  <c r="L7" i="2"/>
  <c r="P5" i="2"/>
  <c r="J15" i="2"/>
  <c r="N15" i="2"/>
  <c r="T101" i="2"/>
  <c r="S131" i="2"/>
  <c r="T129" i="2"/>
  <c r="R244" i="6"/>
  <c r="Q9" i="5" s="1"/>
  <c r="L241" i="6"/>
  <c r="K6" i="5" s="1"/>
  <c r="Q241" i="6"/>
  <c r="P6" i="5" s="1"/>
  <c r="K122" i="3"/>
  <c r="J15" i="5" s="1"/>
  <c r="F121" i="3"/>
  <c r="E14" i="5" s="1"/>
  <c r="M124" i="3"/>
  <c r="L17" i="5" s="1"/>
  <c r="Q39" i="2"/>
  <c r="T37" i="2"/>
  <c r="K51" i="2"/>
  <c r="P49" i="2"/>
  <c r="Q11" i="12"/>
  <c r="H40" i="12"/>
  <c r="G6" i="12"/>
  <c r="T8" i="6"/>
  <c r="L7" i="6"/>
  <c r="P71" i="6"/>
  <c r="J241" i="6"/>
  <c r="Q59" i="2"/>
  <c r="M40" i="12"/>
  <c r="R18" i="12"/>
  <c r="Q7" i="12"/>
  <c r="G10" i="12"/>
  <c r="J40" i="12"/>
  <c r="F40" i="12"/>
  <c r="F31" i="2"/>
  <c r="T13" i="2"/>
  <c r="T20" i="2"/>
  <c r="K11" i="5"/>
  <c r="F62" i="4"/>
  <c r="E19" i="5" s="1"/>
  <c r="I34" i="4"/>
  <c r="I37" i="4"/>
  <c r="F61" i="4"/>
  <c r="H95" i="1"/>
  <c r="I94" i="1"/>
  <c r="J122" i="3"/>
  <c r="I15" i="5" s="1"/>
  <c r="N122" i="3"/>
  <c r="M15" i="5" s="1"/>
  <c r="Q99" i="3"/>
  <c r="K62" i="4"/>
  <c r="J47" i="1"/>
  <c r="G79" i="1"/>
  <c r="N179" i="6"/>
  <c r="J179" i="6"/>
  <c r="S175" i="6"/>
  <c r="P173" i="6"/>
  <c r="P92" i="6"/>
  <c r="L91" i="6"/>
  <c r="G71" i="6"/>
  <c r="P133" i="2"/>
  <c r="K135" i="2"/>
  <c r="R122" i="3"/>
  <c r="Q15" i="5" s="1"/>
  <c r="T6" i="3"/>
  <c r="R27" i="4"/>
  <c r="R61" i="4"/>
  <c r="H62" i="4"/>
  <c r="G19" i="5" s="1"/>
  <c r="I26" i="4"/>
  <c r="O61" i="4"/>
  <c r="O31" i="4"/>
  <c r="P97" i="1"/>
  <c r="O99" i="1"/>
  <c r="F244" i="6"/>
  <c r="E9" i="5" s="1"/>
  <c r="J242" i="6"/>
  <c r="I7" i="5" s="1"/>
  <c r="N242" i="6"/>
  <c r="M7" i="5" s="1"/>
  <c r="S242" i="6"/>
  <c r="R7" i="5" s="1"/>
  <c r="N11" i="6"/>
  <c r="M19" i="6"/>
  <c r="H244" i="6"/>
  <c r="G9" i="5" s="1"/>
  <c r="K13" i="5"/>
  <c r="M11" i="2"/>
  <c r="L59" i="2"/>
  <c r="O119" i="2"/>
  <c r="Q124" i="3"/>
  <c r="P17" i="5" s="1"/>
  <c r="K124" i="3"/>
  <c r="J17" i="5" s="1"/>
  <c r="O124" i="3"/>
  <c r="N17" i="5" s="1"/>
  <c r="M27" i="4"/>
  <c r="Q55" i="4"/>
  <c r="M106" i="1"/>
  <c r="L23" i="5" s="1"/>
  <c r="G203" i="6"/>
  <c r="Q167" i="6"/>
  <c r="J159" i="6"/>
  <c r="P156" i="6"/>
  <c r="M87" i="6"/>
  <c r="N83" i="6"/>
  <c r="P77" i="6"/>
  <c r="R55" i="6"/>
  <c r="N47" i="6"/>
  <c r="J7" i="4"/>
  <c r="J61" i="4"/>
  <c r="I29" i="4"/>
  <c r="G31" i="4"/>
  <c r="H31" i="4"/>
  <c r="I30" i="4"/>
  <c r="L244" i="6"/>
  <c r="K9" i="5" s="1"/>
  <c r="H241" i="6"/>
  <c r="G6" i="5" s="1"/>
  <c r="G244" i="6"/>
  <c r="F9" i="5" s="1"/>
  <c r="L11" i="5"/>
  <c r="G19" i="2"/>
  <c r="I113" i="2"/>
  <c r="N123" i="2"/>
  <c r="N139" i="2"/>
  <c r="L122" i="3"/>
  <c r="K15" i="5" s="1"/>
  <c r="Q122" i="3"/>
  <c r="P15" i="5" s="1"/>
  <c r="M31" i="4"/>
  <c r="L55" i="4"/>
  <c r="P222" i="6"/>
  <c r="N223" i="6"/>
  <c r="O219" i="6"/>
  <c r="F211" i="6"/>
  <c r="P206" i="6"/>
  <c r="O207" i="6"/>
  <c r="K207" i="6"/>
  <c r="F207" i="6"/>
  <c r="P204" i="6"/>
  <c r="H199" i="6"/>
  <c r="G107" i="6"/>
  <c r="H67" i="6"/>
  <c r="M63" i="6"/>
  <c r="H63" i="6"/>
  <c r="Q43" i="6"/>
  <c r="Q35" i="6"/>
  <c r="O244" i="6"/>
  <c r="N9" i="5" s="1"/>
  <c r="R242" i="6"/>
  <c r="Q7" i="5" s="1"/>
  <c r="G241" i="6"/>
  <c r="K241" i="6"/>
  <c r="N241" i="6"/>
  <c r="S244" i="6"/>
  <c r="R9" i="5" s="1"/>
  <c r="H7" i="2"/>
  <c r="R7" i="2"/>
  <c r="I6" i="2"/>
  <c r="I18" i="2"/>
  <c r="O35" i="2"/>
  <c r="I58" i="2"/>
  <c r="I62" i="2"/>
  <c r="I65" i="2"/>
  <c r="I66" i="2"/>
  <c r="K67" i="2"/>
  <c r="I68" i="2"/>
  <c r="I76" i="2"/>
  <c r="F91" i="2"/>
  <c r="J95" i="2"/>
  <c r="H103" i="2"/>
  <c r="I104" i="2"/>
  <c r="G107" i="2"/>
  <c r="I142" i="2"/>
  <c r="F122" i="3"/>
  <c r="E15" i="5" s="1"/>
  <c r="M122" i="3"/>
  <c r="L15" i="5" s="1"/>
  <c r="G124" i="3"/>
  <c r="F17" i="5" s="1"/>
  <c r="L124" i="3"/>
  <c r="K17" i="5" s="1"/>
  <c r="O121" i="3"/>
  <c r="N14" i="5" s="1"/>
  <c r="G35" i="3"/>
  <c r="N43" i="3"/>
  <c r="S43" i="3"/>
  <c r="O87" i="3"/>
  <c r="F95" i="3"/>
  <c r="O62" i="4"/>
  <c r="N19" i="5" s="1"/>
  <c r="K47" i="4"/>
  <c r="O47" i="4"/>
  <c r="N59" i="4"/>
  <c r="L55" i="1"/>
  <c r="L63" i="1"/>
  <c r="R71" i="1"/>
  <c r="J83" i="1"/>
  <c r="N83" i="1"/>
  <c r="M91" i="1"/>
  <c r="L219" i="6"/>
  <c r="Q211" i="6"/>
  <c r="L183" i="6"/>
  <c r="R139" i="6"/>
  <c r="J111" i="6"/>
  <c r="O103" i="6"/>
  <c r="L71" i="6"/>
  <c r="M35" i="6"/>
  <c r="H35" i="6"/>
  <c r="N244" i="6"/>
  <c r="M9" i="5" s="1"/>
  <c r="G242" i="6"/>
  <c r="F7" i="5" s="1"/>
  <c r="L242" i="6"/>
  <c r="K7" i="5" s="1"/>
  <c r="Q242" i="6"/>
  <c r="P7" i="5" s="1"/>
  <c r="S241" i="6"/>
  <c r="R6" i="5" s="1"/>
  <c r="J11" i="6"/>
  <c r="G15" i="6"/>
  <c r="H19" i="6"/>
  <c r="M23" i="2"/>
  <c r="R23" i="2"/>
  <c r="J39" i="2"/>
  <c r="G59" i="2"/>
  <c r="N59" i="2"/>
  <c r="S59" i="2"/>
  <c r="O63" i="2"/>
  <c r="S63" i="2"/>
  <c r="H71" i="2"/>
  <c r="M71" i="2"/>
  <c r="Q75" i="2"/>
  <c r="L87" i="2"/>
  <c r="Q87" i="2"/>
  <c r="I86" i="2"/>
  <c r="I97" i="2"/>
  <c r="I105" i="2"/>
  <c r="M119" i="2"/>
  <c r="G127" i="2"/>
  <c r="M131" i="2"/>
  <c r="H139" i="2"/>
  <c r="G143" i="2"/>
  <c r="O143" i="2"/>
  <c r="N7" i="3"/>
  <c r="H122" i="3"/>
  <c r="G15" i="5" s="1"/>
  <c r="F124" i="3"/>
  <c r="E17" i="5" s="1"/>
  <c r="N124" i="3"/>
  <c r="M17" i="5" s="1"/>
  <c r="S11" i="3"/>
  <c r="L121" i="3"/>
  <c r="K14" i="5" s="1"/>
  <c r="K35" i="3"/>
  <c r="M43" i="3"/>
  <c r="R43" i="3"/>
  <c r="S122" i="3"/>
  <c r="R15" i="5" s="1"/>
  <c r="O67" i="3"/>
  <c r="M91" i="3"/>
  <c r="R91" i="3"/>
  <c r="Q107" i="3"/>
  <c r="S111" i="3"/>
  <c r="G115" i="3"/>
  <c r="Q119" i="3"/>
  <c r="H43" i="4"/>
  <c r="N47" i="4"/>
  <c r="S47" i="4"/>
  <c r="M59" i="4"/>
  <c r="R59" i="4"/>
  <c r="G105" i="1"/>
  <c r="K106" i="1"/>
  <c r="J23" i="5" s="1"/>
  <c r="R67" i="1"/>
  <c r="N75" i="1"/>
  <c r="M83" i="1"/>
  <c r="R83" i="1"/>
  <c r="H91" i="1"/>
  <c r="M95" i="1"/>
  <c r="Q95" i="1"/>
  <c r="N99" i="1"/>
  <c r="L223" i="6"/>
  <c r="S203" i="6"/>
  <c r="K191" i="6"/>
  <c r="G175" i="6"/>
  <c r="S139" i="6"/>
  <c r="F111" i="6"/>
  <c r="M79" i="6"/>
  <c r="K67" i="6"/>
  <c r="G51" i="6"/>
  <c r="R43" i="6"/>
  <c r="K39" i="6"/>
  <c r="L23" i="6"/>
  <c r="J244" i="6"/>
  <c r="I9" i="5" s="1"/>
  <c r="M244" i="6"/>
  <c r="L9" i="5" s="1"/>
  <c r="F242" i="6"/>
  <c r="E7" i="5" s="1"/>
  <c r="K242" i="6"/>
  <c r="J7" i="5" s="1"/>
  <c r="O242" i="6"/>
  <c r="N7" i="5" s="1"/>
  <c r="F241" i="6"/>
  <c r="E6" i="5" s="1"/>
  <c r="M241" i="6"/>
  <c r="R241" i="6"/>
  <c r="Q6" i="5" s="1"/>
  <c r="M7" i="2"/>
  <c r="K63" i="2"/>
  <c r="G75" i="2"/>
  <c r="I85" i="2"/>
  <c r="O87" i="2"/>
  <c r="M111" i="2"/>
  <c r="I112" i="2"/>
  <c r="I114" i="2"/>
  <c r="I124" i="2"/>
  <c r="M127" i="2"/>
  <c r="R127" i="2"/>
  <c r="H131" i="2"/>
  <c r="Q131" i="2"/>
  <c r="I132" i="2"/>
  <c r="H121" i="3"/>
  <c r="G14" i="5" s="1"/>
  <c r="O122" i="3"/>
  <c r="N15" i="5" s="1"/>
  <c r="J124" i="3"/>
  <c r="I17" i="5" s="1"/>
  <c r="L11" i="3"/>
  <c r="R11" i="3"/>
  <c r="H23" i="3"/>
  <c r="N35" i="3"/>
  <c r="J121" i="3"/>
  <c r="I14" i="5" s="1"/>
  <c r="L43" i="3"/>
  <c r="Q43" i="3"/>
  <c r="K51" i="3"/>
  <c r="H55" i="3"/>
  <c r="Q103" i="3"/>
  <c r="Q111" i="3"/>
  <c r="F7" i="4"/>
  <c r="K7" i="4"/>
  <c r="H7" i="4"/>
  <c r="M55" i="4"/>
  <c r="R55" i="4"/>
  <c r="K59" i="4"/>
  <c r="K105" i="1"/>
  <c r="O105" i="1"/>
  <c r="F7" i="1"/>
  <c r="G108" i="1"/>
  <c r="F25" i="5" s="1"/>
  <c r="M39" i="1"/>
  <c r="M75" i="1"/>
  <c r="K87" i="1"/>
  <c r="N87" i="1"/>
  <c r="G91" i="1"/>
  <c r="L95" i="1"/>
  <c r="S207" i="6"/>
  <c r="S187" i="6"/>
  <c r="K171" i="6"/>
  <c r="L119" i="6"/>
  <c r="K107" i="6"/>
  <c r="H83" i="6"/>
  <c r="H51" i="6"/>
  <c r="O43" i="6"/>
  <c r="O39" i="6"/>
  <c r="P11" i="5"/>
  <c r="F43" i="2"/>
  <c r="L75" i="2"/>
  <c r="I118" i="2"/>
  <c r="O131" i="2"/>
  <c r="G47" i="2"/>
  <c r="L47" i="2"/>
  <c r="I56" i="2"/>
  <c r="I70" i="2"/>
  <c r="Q83" i="2"/>
  <c r="I90" i="2"/>
  <c r="I108" i="2"/>
  <c r="G7" i="2"/>
  <c r="G19" i="3"/>
  <c r="I95" i="6" l="1"/>
  <c r="N147" i="2"/>
  <c r="J147" i="2"/>
  <c r="G147" i="2"/>
  <c r="L147" i="2"/>
  <c r="F147" i="2"/>
  <c r="Q147" i="2"/>
  <c r="M147" i="2"/>
  <c r="R147" i="2"/>
  <c r="H147" i="2"/>
  <c r="K147" i="2"/>
  <c r="S147" i="2"/>
  <c r="O147" i="2"/>
  <c r="E147" i="2"/>
  <c r="T59" i="4"/>
  <c r="T15" i="1"/>
  <c r="T167" i="6"/>
  <c r="I75" i="6"/>
  <c r="P15" i="3"/>
  <c r="I131" i="6"/>
  <c r="T71" i="2"/>
  <c r="T151" i="6"/>
  <c r="I39" i="4"/>
  <c r="F107" i="1"/>
  <c r="P59" i="4"/>
  <c r="P35" i="2"/>
  <c r="P51" i="4"/>
  <c r="P7" i="1"/>
  <c r="P99" i="3"/>
  <c r="S5" i="12"/>
  <c r="K16" i="5"/>
  <c r="P115" i="6"/>
  <c r="L16" i="5"/>
  <c r="M16" i="5"/>
  <c r="S26" i="12"/>
  <c r="I127" i="2"/>
  <c r="T11" i="1"/>
  <c r="T27" i="1"/>
  <c r="E24" i="5"/>
  <c r="G12" i="5"/>
  <c r="S63" i="4"/>
  <c r="S19" i="5"/>
  <c r="J19" i="15" s="1"/>
  <c r="P87" i="2"/>
  <c r="I35" i="6"/>
  <c r="I87" i="6"/>
  <c r="G20" i="5"/>
  <c r="T91" i="2"/>
  <c r="U112" i="6"/>
  <c r="I99" i="6"/>
  <c r="U100" i="2"/>
  <c r="I39" i="6"/>
  <c r="S30" i="12"/>
  <c r="I107" i="2"/>
  <c r="I31" i="1"/>
  <c r="U33" i="6"/>
  <c r="P23" i="3"/>
  <c r="L12" i="5"/>
  <c r="I91" i="6"/>
  <c r="I183" i="6"/>
  <c r="T35" i="1"/>
  <c r="T235" i="6"/>
  <c r="P67" i="6"/>
  <c r="T47" i="6"/>
  <c r="P63" i="2"/>
  <c r="I71" i="6"/>
  <c r="N8" i="5"/>
  <c r="I203" i="6"/>
  <c r="I99" i="1"/>
  <c r="M20" i="5"/>
  <c r="G16" i="5"/>
  <c r="N63" i="4"/>
  <c r="S17" i="5"/>
  <c r="J17" i="15" s="1"/>
  <c r="I39" i="2"/>
  <c r="P103" i="1"/>
  <c r="P119" i="3"/>
  <c r="I47" i="1"/>
  <c r="P47" i="2"/>
  <c r="I159" i="6"/>
  <c r="I7" i="4"/>
  <c r="T19" i="6"/>
  <c r="I55" i="6"/>
  <c r="U20" i="1"/>
  <c r="U45" i="2"/>
  <c r="P123" i="2"/>
  <c r="U204" i="6"/>
  <c r="U222" i="6"/>
  <c r="P75" i="3"/>
  <c r="T83" i="3"/>
  <c r="T59" i="3"/>
  <c r="T55" i="3"/>
  <c r="T51" i="3"/>
  <c r="P71" i="2"/>
  <c r="T79" i="6"/>
  <c r="T15" i="3"/>
  <c r="U104" i="2"/>
  <c r="T47" i="4"/>
  <c r="T179" i="6"/>
  <c r="I127" i="6"/>
  <c r="U68" i="6"/>
  <c r="U216" i="6"/>
  <c r="I7" i="3"/>
  <c r="T83" i="2"/>
  <c r="I187" i="6"/>
  <c r="U37" i="1"/>
  <c r="U32" i="6"/>
  <c r="T103" i="2"/>
  <c r="H23" i="5"/>
  <c r="H23" i="15" s="1"/>
  <c r="U157" i="6"/>
  <c r="I211" i="6"/>
  <c r="U146" i="6"/>
  <c r="I59" i="1"/>
  <c r="U150" i="6"/>
  <c r="U158" i="6"/>
  <c r="U44" i="3"/>
  <c r="I79" i="6"/>
  <c r="I47" i="4"/>
  <c r="I135" i="6"/>
  <c r="P199" i="6"/>
  <c r="T43" i="1"/>
  <c r="T127" i="2"/>
  <c r="I27" i="6"/>
  <c r="T95" i="1"/>
  <c r="U58" i="1"/>
  <c r="T99" i="3"/>
  <c r="U74" i="3"/>
  <c r="U64" i="3"/>
  <c r="U25" i="3"/>
  <c r="P99" i="2"/>
  <c r="I47" i="2"/>
  <c r="J123" i="3"/>
  <c r="T143" i="6"/>
  <c r="I171" i="6"/>
  <c r="U12" i="3"/>
  <c r="U89" i="6"/>
  <c r="U21" i="1"/>
  <c r="P147" i="6"/>
  <c r="T207" i="6"/>
  <c r="T43" i="3"/>
  <c r="T63" i="2"/>
  <c r="I195" i="6"/>
  <c r="T111" i="3"/>
  <c r="U132" i="2"/>
  <c r="P27" i="6"/>
  <c r="P51" i="6"/>
  <c r="T159" i="6"/>
  <c r="U161" i="6"/>
  <c r="U88" i="2"/>
  <c r="T95" i="3"/>
  <c r="P91" i="2"/>
  <c r="I63" i="3"/>
  <c r="T171" i="6"/>
  <c r="U185" i="6"/>
  <c r="U52" i="6"/>
  <c r="I23" i="6"/>
  <c r="P43" i="6"/>
  <c r="U164" i="6"/>
  <c r="I83" i="1"/>
  <c r="I63" i="1"/>
  <c r="U24" i="1"/>
  <c r="I99" i="3"/>
  <c r="U76" i="3"/>
  <c r="U58" i="3"/>
  <c r="I55" i="3"/>
  <c r="I51" i="3"/>
  <c r="I35" i="3"/>
  <c r="P31" i="3"/>
  <c r="I27" i="3"/>
  <c r="U22" i="3"/>
  <c r="I139" i="2"/>
  <c r="P131" i="2"/>
  <c r="U116" i="2"/>
  <c r="T107" i="2"/>
  <c r="I15" i="1"/>
  <c r="U92" i="2"/>
  <c r="T87" i="2"/>
  <c r="T75" i="2"/>
  <c r="T59" i="2"/>
  <c r="I215" i="6"/>
  <c r="T11" i="4"/>
  <c r="T67" i="3"/>
  <c r="T47" i="3"/>
  <c r="P111" i="2"/>
  <c r="P115" i="2"/>
  <c r="S33" i="12"/>
  <c r="T55" i="4"/>
  <c r="P43" i="3"/>
  <c r="U109" i="2"/>
  <c r="I43" i="2"/>
  <c r="U80" i="2"/>
  <c r="U140" i="2"/>
  <c r="I143" i="2"/>
  <c r="S11" i="12"/>
  <c r="U84" i="6"/>
  <c r="P79" i="3"/>
  <c r="T99" i="2"/>
  <c r="P103" i="3"/>
  <c r="P87" i="3"/>
  <c r="I67" i="6"/>
  <c r="I143" i="6"/>
  <c r="P47" i="3"/>
  <c r="T39" i="3"/>
  <c r="T139" i="2"/>
  <c r="U62" i="2"/>
  <c r="P7" i="3"/>
  <c r="U84" i="2"/>
  <c r="T119" i="2"/>
  <c r="I167" i="6"/>
  <c r="U170" i="6"/>
  <c r="T31" i="2"/>
  <c r="P135" i="2"/>
  <c r="P71" i="1"/>
  <c r="U172" i="6"/>
  <c r="U54" i="4"/>
  <c r="T11" i="2"/>
  <c r="I15" i="6"/>
  <c r="I103" i="6"/>
  <c r="T11" i="3"/>
  <c r="U41" i="6"/>
  <c r="U76" i="6"/>
  <c r="P171" i="6"/>
  <c r="I235" i="6"/>
  <c r="P39" i="1"/>
  <c r="P111" i="3"/>
  <c r="U102" i="3"/>
  <c r="I43" i="6"/>
  <c r="I51" i="6"/>
  <c r="I83" i="6"/>
  <c r="P111" i="6"/>
  <c r="T175" i="6"/>
  <c r="T203" i="6"/>
  <c r="U212" i="6"/>
  <c r="U96" i="3"/>
  <c r="I95" i="3"/>
  <c r="U88" i="3"/>
  <c r="U80" i="3"/>
  <c r="T75" i="3"/>
  <c r="U62" i="3"/>
  <c r="U60" i="3"/>
  <c r="U48" i="3"/>
  <c r="U32" i="3"/>
  <c r="U24" i="3"/>
  <c r="U10" i="3"/>
  <c r="U144" i="2"/>
  <c r="U138" i="2"/>
  <c r="U126" i="2"/>
  <c r="P119" i="2"/>
  <c r="U106" i="2"/>
  <c r="P51" i="1"/>
  <c r="U180" i="6"/>
  <c r="P103" i="2"/>
  <c r="T95" i="2"/>
  <c r="U5" i="3"/>
  <c r="T71" i="1"/>
  <c r="U122" i="2"/>
  <c r="S22" i="12"/>
  <c r="U46" i="2"/>
  <c r="U73" i="2"/>
  <c r="P75" i="2"/>
  <c r="U90" i="2"/>
  <c r="S36" i="12"/>
  <c r="S25" i="12"/>
  <c r="P39" i="3"/>
  <c r="U98" i="2"/>
  <c r="U136" i="2"/>
  <c r="U52" i="2"/>
  <c r="T79" i="2"/>
  <c r="P75" i="6"/>
  <c r="U148" i="6"/>
  <c r="U154" i="6"/>
  <c r="P227" i="6"/>
  <c r="I39" i="1"/>
  <c r="U112" i="3"/>
  <c r="U30" i="4"/>
  <c r="U53" i="3"/>
  <c r="I147" i="6"/>
  <c r="U13" i="1"/>
  <c r="U136" i="6"/>
  <c r="U73" i="3"/>
  <c r="U110" i="2"/>
  <c r="I95" i="2"/>
  <c r="U93" i="2"/>
  <c r="T27" i="3"/>
  <c r="U89" i="2"/>
  <c r="T55" i="1"/>
  <c r="T115" i="2"/>
  <c r="U81" i="6"/>
  <c r="T155" i="6"/>
  <c r="I179" i="6"/>
  <c r="U182" i="6"/>
  <c r="U41" i="1"/>
  <c r="I79" i="3"/>
  <c r="T111" i="2"/>
  <c r="U57" i="3"/>
  <c r="P55" i="6"/>
  <c r="U64" i="6"/>
  <c r="U140" i="6"/>
  <c r="U144" i="6"/>
  <c r="U228" i="6"/>
  <c r="U100" i="1"/>
  <c r="T87" i="1"/>
  <c r="I111" i="3"/>
  <c r="I11" i="3"/>
  <c r="U114" i="2"/>
  <c r="U37" i="2"/>
  <c r="T191" i="6"/>
  <c r="P139" i="2"/>
  <c r="U86" i="6"/>
  <c r="I47" i="6"/>
  <c r="U74" i="6"/>
  <c r="U80" i="6"/>
  <c r="I115" i="6"/>
  <c r="U60" i="6"/>
  <c r="U100" i="3"/>
  <c r="U98" i="3"/>
  <c r="U94" i="3"/>
  <c r="U92" i="3"/>
  <c r="U90" i="3"/>
  <c r="U86" i="3"/>
  <c r="U84" i="3"/>
  <c r="P83" i="3"/>
  <c r="U81" i="3"/>
  <c r="U78" i="3"/>
  <c r="I75" i="3"/>
  <c r="P59" i="3"/>
  <c r="U56" i="3"/>
  <c r="U54" i="3"/>
  <c r="U52" i="3"/>
  <c r="U50" i="3"/>
  <c r="T35" i="3"/>
  <c r="U33" i="3"/>
  <c r="U30" i="3"/>
  <c r="U28" i="3"/>
  <c r="U26" i="3"/>
  <c r="U13" i="3"/>
  <c r="P11" i="3"/>
  <c r="U8" i="3"/>
  <c r="U128" i="2"/>
  <c r="T123" i="2"/>
  <c r="U70" i="6"/>
  <c r="U36" i="4"/>
  <c r="T195" i="6"/>
  <c r="U237" i="6"/>
  <c r="T99" i="1"/>
  <c r="T75" i="1"/>
  <c r="P63" i="3"/>
  <c r="I35" i="1"/>
  <c r="I31" i="3"/>
  <c r="U117" i="3"/>
  <c r="U37" i="6"/>
  <c r="U42" i="6"/>
  <c r="U50" i="6"/>
  <c r="T59" i="6"/>
  <c r="U78" i="6"/>
  <c r="U104" i="6"/>
  <c r="U192" i="6"/>
  <c r="U84" i="1"/>
  <c r="U54" i="1"/>
  <c r="U50" i="1"/>
  <c r="U53" i="4"/>
  <c r="J12" i="5"/>
  <c r="U66" i="2"/>
  <c r="U9" i="3"/>
  <c r="U65" i="3"/>
  <c r="U60" i="1"/>
  <c r="U120" i="2"/>
  <c r="U68" i="3"/>
  <c r="I59" i="3"/>
  <c r="I91" i="3"/>
  <c r="P27" i="3"/>
  <c r="U46" i="3"/>
  <c r="U82" i="3"/>
  <c r="T87" i="3"/>
  <c r="U18" i="6"/>
  <c r="U34" i="2"/>
  <c r="U28" i="2"/>
  <c r="U121" i="2"/>
  <c r="U46" i="6"/>
  <c r="U53" i="6"/>
  <c r="P51" i="2"/>
  <c r="P143" i="2"/>
  <c r="I231" i="6"/>
  <c r="U45" i="3"/>
  <c r="U96" i="2"/>
  <c r="T135" i="2"/>
  <c r="T199" i="6"/>
  <c r="U201" i="6"/>
  <c r="U210" i="6"/>
  <c r="T19" i="1"/>
  <c r="U113" i="3"/>
  <c r="U77" i="3"/>
  <c r="P67" i="1"/>
  <c r="U141" i="2"/>
  <c r="P47" i="6"/>
  <c r="P83" i="6"/>
  <c r="U88" i="6"/>
  <c r="U208" i="6"/>
  <c r="U209" i="6"/>
  <c r="P75" i="1"/>
  <c r="U64" i="1"/>
  <c r="I19" i="1"/>
  <c r="U8" i="1"/>
  <c r="T51" i="4"/>
  <c r="U29" i="1"/>
  <c r="P55" i="3"/>
  <c r="U112" i="2"/>
  <c r="T131" i="2"/>
  <c r="S35" i="12"/>
  <c r="U34" i="3"/>
  <c r="I131" i="2"/>
  <c r="U56" i="6"/>
  <c r="U42" i="3"/>
  <c r="U137" i="2"/>
  <c r="I83" i="3"/>
  <c r="U52" i="1"/>
  <c r="T23" i="2"/>
  <c r="P79" i="2"/>
  <c r="T31" i="3"/>
  <c r="U184" i="6"/>
  <c r="T91" i="1"/>
  <c r="U101" i="3"/>
  <c r="T107" i="3"/>
  <c r="U108" i="2"/>
  <c r="P16" i="5"/>
  <c r="U166" i="6"/>
  <c r="S24" i="12"/>
  <c r="U92" i="1"/>
  <c r="P187" i="6"/>
  <c r="U196" i="6"/>
  <c r="U141" i="6"/>
  <c r="U122" i="6"/>
  <c r="I103" i="2"/>
  <c r="U50" i="2"/>
  <c r="U24" i="2"/>
  <c r="T39" i="6"/>
  <c r="T51" i="6"/>
  <c r="U69" i="6"/>
  <c r="U82" i="6"/>
  <c r="U109" i="6"/>
  <c r="P39" i="4"/>
  <c r="U34" i="6"/>
  <c r="P39" i="6"/>
  <c r="U44" i="6"/>
  <c r="U48" i="6"/>
  <c r="U65" i="6"/>
  <c r="T83" i="6"/>
  <c r="T91" i="6"/>
  <c r="U106" i="6"/>
  <c r="P123" i="6"/>
  <c r="P143" i="6"/>
  <c r="U160" i="6"/>
  <c r="T163" i="6"/>
  <c r="U178" i="6"/>
  <c r="U200" i="6"/>
  <c r="U213" i="6"/>
  <c r="T223" i="6"/>
  <c r="U226" i="6"/>
  <c r="P231" i="6"/>
  <c r="U232" i="6"/>
  <c r="P91" i="1"/>
  <c r="U88" i="1"/>
  <c r="P87" i="1"/>
  <c r="U74" i="1"/>
  <c r="U68" i="1"/>
  <c r="U61" i="1"/>
  <c r="I43" i="1"/>
  <c r="T31" i="1"/>
  <c r="U26" i="1"/>
  <c r="U14" i="1"/>
  <c r="T7" i="1"/>
  <c r="U56" i="4"/>
  <c r="U52" i="4"/>
  <c r="U41" i="4"/>
  <c r="U38" i="4"/>
  <c r="T31" i="4"/>
  <c r="U28" i="4"/>
  <c r="T119" i="3"/>
  <c r="U114" i="3"/>
  <c r="I115" i="3"/>
  <c r="U108" i="3"/>
  <c r="S14" i="5"/>
  <c r="J14" i="15" s="1"/>
  <c r="P15" i="6"/>
  <c r="U92" i="6"/>
  <c r="T47" i="1"/>
  <c r="T239" i="6"/>
  <c r="U40" i="1"/>
  <c r="U120" i="6"/>
  <c r="I135" i="2"/>
  <c r="U54" i="6"/>
  <c r="T63" i="6"/>
  <c r="I79" i="1"/>
  <c r="U46" i="4"/>
  <c r="P15" i="2"/>
  <c r="U12" i="6"/>
  <c r="P7" i="6"/>
  <c r="T107" i="6"/>
  <c r="U113" i="6"/>
  <c r="U76" i="2"/>
  <c r="U45" i="6"/>
  <c r="U80" i="1"/>
  <c r="U96" i="1"/>
  <c r="U197" i="6"/>
  <c r="U17" i="6"/>
  <c r="U9" i="2"/>
  <c r="P31" i="1"/>
  <c r="P15" i="1"/>
  <c r="I223" i="6"/>
  <c r="R16" i="5"/>
  <c r="P175" i="6"/>
  <c r="U234" i="6"/>
  <c r="U229" i="6"/>
  <c r="U162" i="6"/>
  <c r="U193" i="6"/>
  <c r="S34" i="12"/>
  <c r="S29" i="12"/>
  <c r="U138" i="6"/>
  <c r="I43" i="4"/>
  <c r="P19" i="3"/>
  <c r="U10" i="6"/>
  <c r="P215" i="6"/>
  <c r="I51" i="2"/>
  <c r="U36" i="2"/>
  <c r="U25" i="2"/>
  <c r="T19" i="2"/>
  <c r="U16" i="2"/>
  <c r="P23" i="1"/>
  <c r="U69" i="3"/>
  <c r="U145" i="6"/>
  <c r="P155" i="6"/>
  <c r="I67" i="1"/>
  <c r="U57" i="1"/>
  <c r="I51" i="1"/>
  <c r="U25" i="1"/>
  <c r="U9" i="1"/>
  <c r="I7" i="1"/>
  <c r="U85" i="3"/>
  <c r="U117" i="2"/>
  <c r="P35" i="6"/>
  <c r="U36" i="6"/>
  <c r="P63" i="6"/>
  <c r="U66" i="6"/>
  <c r="U72" i="6"/>
  <c r="U85" i="6"/>
  <c r="P91" i="6"/>
  <c r="U105" i="6"/>
  <c r="U108" i="6"/>
  <c r="U110" i="6"/>
  <c r="U118" i="6"/>
  <c r="T123" i="6"/>
  <c r="T139" i="6"/>
  <c r="P151" i="6"/>
  <c r="P163" i="6"/>
  <c r="P167" i="6"/>
  <c r="U174" i="6"/>
  <c r="U176" i="6"/>
  <c r="U194" i="6"/>
  <c r="U198" i="6"/>
  <c r="U202" i="6"/>
  <c r="I207" i="6"/>
  <c r="T211" i="6"/>
  <c r="T215" i="6"/>
  <c r="U218" i="6"/>
  <c r="U220" i="6"/>
  <c r="U224" i="6"/>
  <c r="T227" i="6"/>
  <c r="T231" i="6"/>
  <c r="P235" i="6"/>
  <c r="U236" i="6"/>
  <c r="U90" i="1"/>
  <c r="I91" i="1"/>
  <c r="I87" i="1"/>
  <c r="U82" i="1"/>
  <c r="U76" i="1"/>
  <c r="U69" i="1"/>
  <c r="U66" i="1"/>
  <c r="P63" i="1"/>
  <c r="U56" i="1"/>
  <c r="U44" i="1"/>
  <c r="U42" i="1"/>
  <c r="T39" i="1"/>
  <c r="U36" i="1"/>
  <c r="U34" i="1"/>
  <c r="U32" i="1"/>
  <c r="U28" i="1"/>
  <c r="T23" i="1"/>
  <c r="U18" i="1"/>
  <c r="U16" i="1"/>
  <c r="U12" i="1"/>
  <c r="U10" i="1"/>
  <c r="U60" i="4"/>
  <c r="U58" i="4"/>
  <c r="P55" i="4"/>
  <c r="U50" i="4"/>
  <c r="U40" i="4"/>
  <c r="U32" i="4"/>
  <c r="P31" i="4"/>
  <c r="P27" i="4"/>
  <c r="U120" i="3"/>
  <c r="U118" i="3"/>
  <c r="U116" i="3"/>
  <c r="P115" i="3"/>
  <c r="U110" i="3"/>
  <c r="U109" i="3"/>
  <c r="I107" i="3"/>
  <c r="U104" i="3"/>
  <c r="T103" i="3"/>
  <c r="I19" i="6"/>
  <c r="U102" i="2"/>
  <c r="U142" i="6"/>
  <c r="U102" i="6"/>
  <c r="T135" i="6"/>
  <c r="T103" i="6"/>
  <c r="U134" i="6"/>
  <c r="U26" i="6"/>
  <c r="U169" i="6"/>
  <c r="U190" i="6"/>
  <c r="U98" i="1"/>
  <c r="T39" i="4"/>
  <c r="U86" i="2"/>
  <c r="U30" i="1"/>
  <c r="T27" i="6"/>
  <c r="T59" i="1"/>
  <c r="U62" i="6"/>
  <c r="S25" i="5"/>
  <c r="J25" i="15" s="1"/>
  <c r="T51" i="1"/>
  <c r="U73" i="6"/>
  <c r="U20" i="6"/>
  <c r="P159" i="6"/>
  <c r="P19" i="1"/>
  <c r="U105" i="3"/>
  <c r="U125" i="2"/>
  <c r="U106" i="3"/>
  <c r="U156" i="6"/>
  <c r="P211" i="6"/>
  <c r="T47" i="2"/>
  <c r="P87" i="6"/>
  <c r="U89" i="1"/>
  <c r="T99" i="6"/>
  <c r="P191" i="6"/>
  <c r="U5" i="4"/>
  <c r="Q29" i="5"/>
  <c r="S21" i="12"/>
  <c r="U233" i="6"/>
  <c r="T95" i="6"/>
  <c r="U48" i="1"/>
  <c r="U61" i="6"/>
  <c r="T67" i="6"/>
  <c r="S27" i="12"/>
  <c r="S14" i="12"/>
  <c r="U153" i="6"/>
  <c r="I27" i="1"/>
  <c r="P11" i="1"/>
  <c r="P19" i="6"/>
  <c r="I55" i="2"/>
  <c r="U85" i="1"/>
  <c r="U86" i="1"/>
  <c r="U165" i="6"/>
  <c r="T83" i="1"/>
  <c r="P183" i="6"/>
  <c r="U214" i="6"/>
  <c r="T43" i="6"/>
  <c r="T87" i="6"/>
  <c r="U29" i="3"/>
  <c r="T79" i="3"/>
  <c r="T115" i="3"/>
  <c r="P203" i="6"/>
  <c r="T71" i="3"/>
  <c r="T115" i="6"/>
  <c r="T35" i="4"/>
  <c r="T119" i="6"/>
  <c r="U168" i="6"/>
  <c r="P11" i="6"/>
  <c r="I239" i="6"/>
  <c r="U40" i="2"/>
  <c r="P195" i="6"/>
  <c r="I71" i="1"/>
  <c r="U152" i="6"/>
  <c r="U149" i="6"/>
  <c r="I119" i="3"/>
  <c r="I103" i="3"/>
  <c r="P107" i="6"/>
  <c r="U16" i="6"/>
  <c r="T7" i="6"/>
  <c r="I7" i="6"/>
  <c r="T111" i="6"/>
  <c r="I27" i="2"/>
  <c r="I12" i="5"/>
  <c r="N12" i="5"/>
  <c r="U22" i="2"/>
  <c r="U38" i="1"/>
  <c r="U177" i="6"/>
  <c r="U206" i="6"/>
  <c r="U13" i="6"/>
  <c r="H21" i="5"/>
  <c r="H21" i="15" s="1"/>
  <c r="P23" i="4"/>
  <c r="S23" i="12"/>
  <c r="T43" i="4"/>
  <c r="S38" i="12"/>
  <c r="S32" i="12"/>
  <c r="O25" i="5"/>
  <c r="I25" i="15" s="1"/>
  <c r="U40" i="6"/>
  <c r="U100" i="6"/>
  <c r="T187" i="6"/>
  <c r="U24" i="6"/>
  <c r="U62" i="1"/>
  <c r="I175" i="6"/>
  <c r="T15" i="6"/>
  <c r="U8" i="6"/>
  <c r="U57" i="6"/>
  <c r="U93" i="6"/>
  <c r="I123" i="6"/>
  <c r="P43" i="1"/>
  <c r="P35" i="1"/>
  <c r="P27" i="1"/>
  <c r="U61" i="3"/>
  <c r="U205" i="6"/>
  <c r="I219" i="6"/>
  <c r="U219" i="6" s="1"/>
  <c r="U225" i="6"/>
  <c r="U93" i="3"/>
  <c r="U25" i="4"/>
  <c r="U5" i="6"/>
  <c r="U33" i="1"/>
  <c r="U221" i="6"/>
  <c r="S19" i="12"/>
  <c r="P15" i="4"/>
  <c r="P95" i="6"/>
  <c r="I227" i="6"/>
  <c r="I111" i="6"/>
  <c r="T147" i="6"/>
  <c r="U14" i="6"/>
  <c r="U38" i="6"/>
  <c r="U181" i="6"/>
  <c r="U5" i="1"/>
  <c r="U65" i="1"/>
  <c r="P107" i="3"/>
  <c r="U69" i="2"/>
  <c r="T35" i="2"/>
  <c r="P27" i="2"/>
  <c r="G29" i="5"/>
  <c r="U49" i="6"/>
  <c r="I87" i="3"/>
  <c r="U217" i="6"/>
  <c r="U124" i="6"/>
  <c r="U121" i="6"/>
  <c r="T27" i="4"/>
  <c r="T19" i="3"/>
  <c r="P95" i="3"/>
  <c r="T63" i="3"/>
  <c r="P127" i="2"/>
  <c r="I59" i="6"/>
  <c r="P179" i="6"/>
  <c r="I11" i="1"/>
  <c r="T122" i="3"/>
  <c r="T143" i="2"/>
  <c r="U6" i="6"/>
  <c r="I11" i="2"/>
  <c r="U38" i="3"/>
  <c r="I108" i="1"/>
  <c r="U17" i="1"/>
  <c r="U101" i="6"/>
  <c r="I146" i="2"/>
  <c r="U38" i="2"/>
  <c r="I148" i="2"/>
  <c r="H13" i="5" s="1"/>
  <c r="H13" i="15" s="1"/>
  <c r="T148" i="2"/>
  <c r="S13" i="5" s="1"/>
  <c r="J13" i="15" s="1"/>
  <c r="P145" i="2"/>
  <c r="P148" i="2"/>
  <c r="O13" i="5" s="1"/>
  <c r="I13" i="15" s="1"/>
  <c r="T145" i="2"/>
  <c r="I145" i="2"/>
  <c r="U14" i="2"/>
  <c r="P43" i="2"/>
  <c r="P146" i="2"/>
  <c r="T146" i="2"/>
  <c r="I15" i="2"/>
  <c r="U33" i="2"/>
  <c r="U78" i="2"/>
  <c r="U72" i="2"/>
  <c r="U41" i="2"/>
  <c r="H10" i="5"/>
  <c r="H10" i="15" s="1"/>
  <c r="P67" i="2"/>
  <c r="P59" i="2"/>
  <c r="U10" i="2"/>
  <c r="U44" i="2"/>
  <c r="I23" i="2"/>
  <c r="U17" i="2"/>
  <c r="U42" i="2"/>
  <c r="U133" i="2"/>
  <c r="T43" i="2"/>
  <c r="U12" i="2"/>
  <c r="U8" i="2"/>
  <c r="P39" i="2"/>
  <c r="T27" i="2"/>
  <c r="T7" i="2"/>
  <c r="P95" i="2"/>
  <c r="U26" i="2"/>
  <c r="P19" i="2"/>
  <c r="U68" i="2"/>
  <c r="P83" i="2"/>
  <c r="U74" i="2"/>
  <c r="U57" i="2"/>
  <c r="I123" i="2"/>
  <c r="U54" i="2"/>
  <c r="K12" i="5"/>
  <c r="I31" i="2"/>
  <c r="U82" i="2"/>
  <c r="P11" i="2"/>
  <c r="P108" i="1"/>
  <c r="I83" i="2"/>
  <c r="L63" i="4"/>
  <c r="S18" i="12"/>
  <c r="U29" i="2"/>
  <c r="U53" i="2"/>
  <c r="S37" i="12"/>
  <c r="U64" i="2"/>
  <c r="U22" i="6"/>
  <c r="U60" i="2"/>
  <c r="P31" i="2"/>
  <c r="P55" i="2"/>
  <c r="U132" i="6"/>
  <c r="T23" i="6"/>
  <c r="M27" i="5"/>
  <c r="I155" i="6"/>
  <c r="U21" i="2"/>
  <c r="U230" i="6"/>
  <c r="H123" i="3"/>
  <c r="O9" i="5"/>
  <c r="I9" i="15" s="1"/>
  <c r="O123" i="3"/>
  <c r="H17" i="5"/>
  <c r="H17" i="15" s="1"/>
  <c r="Q27" i="5"/>
  <c r="S8" i="12"/>
  <c r="S12" i="12"/>
  <c r="S28" i="12"/>
  <c r="S20" i="12"/>
  <c r="P99" i="6"/>
  <c r="T23" i="4"/>
  <c r="J16" i="5"/>
  <c r="I244" i="6"/>
  <c r="U116" i="6"/>
  <c r="U128" i="6"/>
  <c r="U9" i="6"/>
  <c r="T40" i="12"/>
  <c r="P23" i="2"/>
  <c r="U96" i="6"/>
  <c r="U78" i="1"/>
  <c r="U24" i="4"/>
  <c r="U18" i="4"/>
  <c r="U10" i="4"/>
  <c r="U72" i="3"/>
  <c r="U66" i="3"/>
  <c r="U40" i="3"/>
  <c r="U36" i="3"/>
  <c r="U16" i="3"/>
  <c r="S10" i="5"/>
  <c r="J10" i="15" s="1"/>
  <c r="T63" i="1"/>
  <c r="M123" i="3"/>
  <c r="U22" i="4"/>
  <c r="S39" i="12"/>
  <c r="Q243" i="6"/>
  <c r="I111" i="2"/>
  <c r="Q123" i="3"/>
  <c r="S123" i="3"/>
  <c r="T242" i="6"/>
  <c r="P124" i="3"/>
  <c r="F123" i="3"/>
  <c r="U124" i="2"/>
  <c r="H15" i="5"/>
  <c r="H15" i="15" s="1"/>
  <c r="S31" i="12"/>
  <c r="T15" i="4"/>
  <c r="U13" i="2"/>
  <c r="U130" i="6"/>
  <c r="L27" i="5"/>
  <c r="J29" i="5"/>
  <c r="U20" i="2"/>
  <c r="U186" i="6"/>
  <c r="U70" i="1"/>
  <c r="F16" i="5"/>
  <c r="U28" i="6"/>
  <c r="P131" i="6"/>
  <c r="D12" i="5"/>
  <c r="U130" i="2"/>
  <c r="U240" i="6"/>
  <c r="T106" i="1"/>
  <c r="U94" i="2"/>
  <c r="U49" i="1"/>
  <c r="U81" i="2"/>
  <c r="M12" i="5"/>
  <c r="T62" i="4"/>
  <c r="U45" i="1"/>
  <c r="U97" i="3"/>
  <c r="I67" i="3"/>
  <c r="H243" i="6"/>
  <c r="S243" i="6"/>
  <c r="I75" i="2"/>
  <c r="P67" i="3"/>
  <c r="T19" i="4"/>
  <c r="U188" i="6"/>
  <c r="P64" i="4"/>
  <c r="U12" i="4"/>
  <c r="P11" i="4"/>
  <c r="P71" i="3"/>
  <c r="T124" i="3"/>
  <c r="U18" i="3"/>
  <c r="I79" i="2"/>
  <c r="U48" i="2"/>
  <c r="T55" i="6"/>
  <c r="U57" i="4"/>
  <c r="I59" i="4"/>
  <c r="O21" i="5"/>
  <c r="I21" i="15" s="1"/>
  <c r="R40" i="12"/>
  <c r="U134" i="2"/>
  <c r="K123" i="3"/>
  <c r="N16" i="5"/>
  <c r="U129" i="2"/>
  <c r="H63" i="4"/>
  <c r="T244" i="6"/>
  <c r="U70" i="3"/>
  <c r="T103" i="1"/>
  <c r="I11" i="6"/>
  <c r="U77" i="2"/>
  <c r="I139" i="6"/>
  <c r="Q40" i="12"/>
  <c r="H7" i="5"/>
  <c r="H7" i="15" s="1"/>
  <c r="O17" i="5"/>
  <c r="I17" i="15" s="1"/>
  <c r="F12" i="5"/>
  <c r="R29" i="5"/>
  <c r="Q8" i="5"/>
  <c r="L123" i="3"/>
  <c r="U26" i="4"/>
  <c r="U25" i="6"/>
  <c r="U105" i="2"/>
  <c r="T39" i="2"/>
  <c r="U20" i="3"/>
  <c r="U30" i="6"/>
  <c r="R107" i="1"/>
  <c r="P19" i="4"/>
  <c r="U98" i="6"/>
  <c r="T31" i="6"/>
  <c r="P31" i="6"/>
  <c r="T108" i="1"/>
  <c r="U104" i="1"/>
  <c r="U102" i="1"/>
  <c r="U16" i="4"/>
  <c r="U30" i="2"/>
  <c r="U90" i="6"/>
  <c r="I63" i="6"/>
  <c r="I55" i="4"/>
  <c r="I23" i="1"/>
  <c r="U22" i="1"/>
  <c r="N123" i="3"/>
  <c r="G243" i="6"/>
  <c r="R123" i="3"/>
  <c r="R243" i="6"/>
  <c r="M29" i="5"/>
  <c r="N29" i="5"/>
  <c r="E29" i="5"/>
  <c r="H19" i="5"/>
  <c r="H19" i="15" s="1"/>
  <c r="U61" i="2"/>
  <c r="K40" i="12"/>
  <c r="S17" i="12"/>
  <c r="I242" i="6"/>
  <c r="U42" i="4"/>
  <c r="S15" i="12"/>
  <c r="S7" i="12"/>
  <c r="P47" i="4"/>
  <c r="I124" i="3"/>
  <c r="T55" i="2"/>
  <c r="T131" i="6"/>
  <c r="D16" i="5"/>
  <c r="I35" i="2"/>
  <c r="U20" i="4"/>
  <c r="U14" i="4"/>
  <c r="U32" i="2"/>
  <c r="D27" i="5"/>
  <c r="E123" i="3"/>
  <c r="D22" i="5"/>
  <c r="E107" i="1"/>
  <c r="D18" i="5"/>
  <c r="E63" i="4"/>
  <c r="D6" i="5"/>
  <c r="E243" i="6"/>
  <c r="O7" i="5"/>
  <c r="I7" i="15" s="1"/>
  <c r="U81" i="1"/>
  <c r="P83" i="1"/>
  <c r="I191" i="6"/>
  <c r="U189" i="6"/>
  <c r="F18" i="5"/>
  <c r="F20" i="5" s="1"/>
  <c r="G63" i="4"/>
  <c r="P18" i="5"/>
  <c r="Q63" i="4"/>
  <c r="I103" i="1"/>
  <c r="U101" i="1"/>
  <c r="I119" i="6"/>
  <c r="U117" i="6"/>
  <c r="K22" i="5"/>
  <c r="K24" i="5" s="1"/>
  <c r="L107" i="1"/>
  <c r="U17" i="4"/>
  <c r="I19" i="4"/>
  <c r="U9" i="4"/>
  <c r="I11" i="4"/>
  <c r="I61" i="4"/>
  <c r="P95" i="1"/>
  <c r="U93" i="1"/>
  <c r="N107" i="1"/>
  <c r="M22" i="5"/>
  <c r="P91" i="3"/>
  <c r="U89" i="3"/>
  <c r="L6" i="5"/>
  <c r="L8" i="5" s="1"/>
  <c r="M243" i="6"/>
  <c r="U97" i="2"/>
  <c r="I99" i="2"/>
  <c r="I67" i="2"/>
  <c r="U65" i="2"/>
  <c r="U18" i="2"/>
  <c r="I19" i="2"/>
  <c r="J6" i="5"/>
  <c r="J8" i="5" s="1"/>
  <c r="K243" i="6"/>
  <c r="U113" i="2"/>
  <c r="I115" i="2"/>
  <c r="P99" i="1"/>
  <c r="U97" i="1"/>
  <c r="E18" i="5"/>
  <c r="F63" i="4"/>
  <c r="G22" i="5"/>
  <c r="G24" i="5" s="1"/>
  <c r="H107" i="1"/>
  <c r="U17" i="3"/>
  <c r="I19" i="3"/>
  <c r="I121" i="3"/>
  <c r="U14" i="3"/>
  <c r="I15" i="3"/>
  <c r="I122" i="3"/>
  <c r="O40" i="12"/>
  <c r="U77" i="1"/>
  <c r="P79" i="1"/>
  <c r="I23" i="5"/>
  <c r="I24" i="5" s="1"/>
  <c r="J107" i="1"/>
  <c r="U238" i="6"/>
  <c r="P239" i="6"/>
  <c r="P55" i="1"/>
  <c r="U53" i="1"/>
  <c r="O15" i="5"/>
  <c r="I15" i="15" s="1"/>
  <c r="P223" i="6"/>
  <c r="I241" i="6"/>
  <c r="N27" i="5"/>
  <c r="F6" i="5"/>
  <c r="H6" i="5" s="1"/>
  <c r="H6" i="15" s="1"/>
  <c r="F29" i="5"/>
  <c r="I16" i="5"/>
  <c r="R12" i="5"/>
  <c r="S7" i="5"/>
  <c r="J7" i="15" s="1"/>
  <c r="S15" i="5"/>
  <c r="J15" i="15" s="1"/>
  <c r="H9" i="5"/>
  <c r="H9" i="15" s="1"/>
  <c r="O10" i="5"/>
  <c r="I10" i="15" s="1"/>
  <c r="U45" i="4"/>
  <c r="U101" i="2"/>
  <c r="U49" i="2"/>
  <c r="S6" i="12"/>
  <c r="P105" i="1"/>
  <c r="Q12" i="5"/>
  <c r="O11" i="5"/>
  <c r="I11" i="15" s="1"/>
  <c r="P35" i="3"/>
  <c r="U6" i="3"/>
  <c r="P241" i="6"/>
  <c r="U94" i="6"/>
  <c r="U37" i="4"/>
  <c r="U48" i="4"/>
  <c r="P244" i="6"/>
  <c r="P242" i="6"/>
  <c r="S16" i="12"/>
  <c r="K29" i="5"/>
  <c r="T79" i="1"/>
  <c r="U44" i="4"/>
  <c r="Q16" i="5"/>
  <c r="P122" i="3"/>
  <c r="U21" i="6"/>
  <c r="I31" i="4"/>
  <c r="U29" i="4"/>
  <c r="J243" i="6"/>
  <c r="I6" i="5"/>
  <c r="I8" i="5" s="1"/>
  <c r="P61" i="4"/>
  <c r="P7" i="4"/>
  <c r="K107" i="1"/>
  <c r="J22" i="5"/>
  <c r="M6" i="5"/>
  <c r="M8" i="5" s="1"/>
  <c r="N243" i="6"/>
  <c r="U58" i="6"/>
  <c r="P59" i="6"/>
  <c r="U29" i="6"/>
  <c r="I31" i="6"/>
  <c r="I75" i="1"/>
  <c r="U73" i="1"/>
  <c r="L22" i="5"/>
  <c r="M107" i="1"/>
  <c r="U46" i="1"/>
  <c r="P47" i="1"/>
  <c r="I23" i="4"/>
  <c r="U21" i="4"/>
  <c r="I15" i="4"/>
  <c r="U13" i="4"/>
  <c r="U8" i="4"/>
  <c r="I64" i="4"/>
  <c r="Q107" i="1"/>
  <c r="P22" i="5"/>
  <c r="T7" i="4"/>
  <c r="T61" i="4"/>
  <c r="G123" i="3"/>
  <c r="U97" i="6"/>
  <c r="S13" i="12"/>
  <c r="O14" i="5"/>
  <c r="I14" i="15" s="1"/>
  <c r="I29" i="5"/>
  <c r="H11" i="5"/>
  <c r="H11" i="15" s="1"/>
  <c r="R27" i="5"/>
  <c r="I71" i="3"/>
  <c r="I63" i="2"/>
  <c r="T241" i="6"/>
  <c r="U142" i="2"/>
  <c r="U173" i="6"/>
  <c r="U126" i="6"/>
  <c r="O243" i="6"/>
  <c r="P207" i="6"/>
  <c r="I27" i="4"/>
  <c r="P121" i="3"/>
  <c r="P103" i="6"/>
  <c r="T127" i="6"/>
  <c r="S9" i="5"/>
  <c r="J9" i="15" s="1"/>
  <c r="L29" i="5"/>
  <c r="S9" i="12"/>
  <c r="P23" i="6"/>
  <c r="I7" i="2"/>
  <c r="U6" i="2"/>
  <c r="Q18" i="5"/>
  <c r="Q20" i="5" s="1"/>
  <c r="R63" i="4"/>
  <c r="U6" i="1"/>
  <c r="P106" i="1"/>
  <c r="O23" i="5" s="1"/>
  <c r="I23" i="15" s="1"/>
  <c r="N22" i="5"/>
  <c r="O107" i="1"/>
  <c r="U85" i="2"/>
  <c r="I87" i="2"/>
  <c r="F22" i="5"/>
  <c r="G107" i="1"/>
  <c r="I59" i="2"/>
  <c r="U58" i="2"/>
  <c r="I18" i="5"/>
  <c r="J63" i="4"/>
  <c r="U77" i="6"/>
  <c r="P79" i="6"/>
  <c r="N18" i="5"/>
  <c r="N20" i="5" s="1"/>
  <c r="O63" i="4"/>
  <c r="J19" i="5"/>
  <c r="J20" i="5" s="1"/>
  <c r="K63" i="4"/>
  <c r="I95" i="1"/>
  <c r="U94" i="1"/>
  <c r="I35" i="4"/>
  <c r="U34" i="4"/>
  <c r="T15" i="2"/>
  <c r="E16" i="5"/>
  <c r="H14" i="5"/>
  <c r="H14" i="15" s="1"/>
  <c r="U5" i="2"/>
  <c r="P7" i="2"/>
  <c r="P127" i="6"/>
  <c r="U125" i="6"/>
  <c r="U137" i="6"/>
  <c r="P139" i="6"/>
  <c r="R22" i="5"/>
  <c r="R24" i="5" s="1"/>
  <c r="S107" i="1"/>
  <c r="U49" i="4"/>
  <c r="I51" i="4"/>
  <c r="P35" i="4"/>
  <c r="U33" i="4"/>
  <c r="M63" i="4"/>
  <c r="L18" i="5"/>
  <c r="L20" i="5" s="1"/>
  <c r="T23" i="3"/>
  <c r="T121" i="3"/>
  <c r="U6" i="4"/>
  <c r="I62" i="4"/>
  <c r="I23" i="3"/>
  <c r="U21" i="3"/>
  <c r="U41" i="3"/>
  <c r="I43" i="3"/>
  <c r="I39" i="3"/>
  <c r="U37" i="3"/>
  <c r="P135" i="6"/>
  <c r="U133" i="6"/>
  <c r="P51" i="3"/>
  <c r="U49" i="3"/>
  <c r="F243" i="6"/>
  <c r="L243" i="6"/>
  <c r="F27" i="5"/>
  <c r="H25" i="5"/>
  <c r="H25" i="15" s="1"/>
  <c r="G27" i="5"/>
  <c r="T7" i="3"/>
  <c r="I105" i="1"/>
  <c r="P62" i="4"/>
  <c r="U114" i="6"/>
  <c r="T71" i="6"/>
  <c r="E12" i="5"/>
  <c r="I106" i="1"/>
  <c r="T105" i="1"/>
  <c r="G40" i="12"/>
  <c r="S21" i="5"/>
  <c r="J21" i="15" s="1"/>
  <c r="U129" i="6"/>
  <c r="S10" i="12"/>
  <c r="U72" i="1"/>
  <c r="T64" i="4"/>
  <c r="P29" i="5"/>
  <c r="U118" i="2"/>
  <c r="I119" i="2"/>
  <c r="S11" i="5"/>
  <c r="J11" i="15" s="1"/>
  <c r="P27" i="5"/>
  <c r="U70" i="2"/>
  <c r="I71" i="2"/>
  <c r="P8" i="5"/>
  <c r="S6" i="5"/>
  <c r="J6" i="15" s="1"/>
  <c r="G8" i="5"/>
  <c r="I91" i="2"/>
  <c r="E8" i="5"/>
  <c r="E27" i="5"/>
  <c r="P12" i="5"/>
  <c r="K27" i="5"/>
  <c r="K20" i="5"/>
  <c r="K8" i="5"/>
  <c r="U56" i="2"/>
  <c r="R8" i="5"/>
  <c r="U151" i="6" l="1"/>
  <c r="U75" i="6"/>
  <c r="U107" i="2"/>
  <c r="U91" i="2"/>
  <c r="U124" i="3"/>
  <c r="T147" i="2"/>
  <c r="I147" i="2"/>
  <c r="P147" i="2"/>
  <c r="U59" i="4"/>
  <c r="J8" i="15"/>
  <c r="U35" i="6"/>
  <c r="J27" i="15"/>
  <c r="K11" i="15"/>
  <c r="K9" i="15"/>
  <c r="K15" i="15"/>
  <c r="I29" i="15"/>
  <c r="K7" i="15"/>
  <c r="I16" i="15"/>
  <c r="K23" i="15"/>
  <c r="H27" i="15"/>
  <c r="U51" i="3"/>
  <c r="K13" i="15"/>
  <c r="K10" i="15"/>
  <c r="J12" i="15"/>
  <c r="J16" i="15"/>
  <c r="H8" i="15"/>
  <c r="K17" i="15"/>
  <c r="J29" i="15"/>
  <c r="K25" i="15"/>
  <c r="H29" i="15"/>
  <c r="H16" i="15"/>
  <c r="K14" i="15"/>
  <c r="I12" i="15"/>
  <c r="H12" i="15"/>
  <c r="K21" i="15"/>
  <c r="U71" i="6"/>
  <c r="T23" i="5"/>
  <c r="U79" i="6"/>
  <c r="U183" i="6"/>
  <c r="U47" i="4"/>
  <c r="U87" i="2"/>
  <c r="U159" i="6"/>
  <c r="U75" i="3"/>
  <c r="U127" i="2"/>
  <c r="U59" i="1"/>
  <c r="U83" i="3"/>
  <c r="U71" i="2"/>
  <c r="U63" i="2"/>
  <c r="U95" i="3"/>
  <c r="U199" i="6"/>
  <c r="U115" i="2"/>
  <c r="U95" i="1"/>
  <c r="U235" i="6"/>
  <c r="U99" i="3"/>
  <c r="U27" i="6"/>
  <c r="U23" i="3"/>
  <c r="U47" i="2"/>
  <c r="U47" i="3"/>
  <c r="T9" i="5"/>
  <c r="D8" i="5"/>
  <c r="D20" i="5"/>
  <c r="G26" i="15"/>
  <c r="G28" i="15" s="1"/>
  <c r="U95" i="6"/>
  <c r="U15" i="1"/>
  <c r="U231" i="6"/>
  <c r="U103" i="2"/>
  <c r="U171" i="6"/>
  <c r="U119" i="2"/>
  <c r="U43" i="3"/>
  <c r="U67" i="6"/>
  <c r="U19" i="6"/>
  <c r="U139" i="2"/>
  <c r="U83" i="6"/>
  <c r="U71" i="1"/>
  <c r="U35" i="3"/>
  <c r="U203" i="6"/>
  <c r="U63" i="3"/>
  <c r="U195" i="6"/>
  <c r="U43" i="6"/>
  <c r="U55" i="3"/>
  <c r="U51" i="4"/>
  <c r="U43" i="4"/>
  <c r="U51" i="1"/>
  <c r="U51" i="6"/>
  <c r="U59" i="3"/>
  <c r="U95" i="2"/>
  <c r="U39" i="3"/>
  <c r="U35" i="1"/>
  <c r="U163" i="6"/>
  <c r="U187" i="6"/>
  <c r="U11" i="3"/>
  <c r="U239" i="6"/>
  <c r="U99" i="2"/>
  <c r="U55" i="2"/>
  <c r="U55" i="6"/>
  <c r="U75" i="2"/>
  <c r="U167" i="6"/>
  <c r="U123" i="2"/>
  <c r="U143" i="6"/>
  <c r="U111" i="3"/>
  <c r="U207" i="6"/>
  <c r="U223" i="6"/>
  <c r="U19" i="3"/>
  <c r="U115" i="6"/>
  <c r="U79" i="3"/>
  <c r="U39" i="1"/>
  <c r="U155" i="6"/>
  <c r="U51" i="2"/>
  <c r="U135" i="2"/>
  <c r="U47" i="6"/>
  <c r="U99" i="1"/>
  <c r="U63" i="6"/>
  <c r="U147" i="6"/>
  <c r="U215" i="6"/>
  <c r="U67" i="1"/>
  <c r="U87" i="1"/>
  <c r="U31" i="3"/>
  <c r="U131" i="2"/>
  <c r="U27" i="3"/>
  <c r="T107" i="1"/>
  <c r="U135" i="6"/>
  <c r="U47" i="1"/>
  <c r="U107" i="6"/>
  <c r="U39" i="4"/>
  <c r="U91" i="1"/>
  <c r="T21" i="5"/>
  <c r="U55" i="1"/>
  <c r="U83" i="1"/>
  <c r="U111" i="2"/>
  <c r="U227" i="6"/>
  <c r="U15" i="6"/>
  <c r="U75" i="1"/>
  <c r="U59" i="6"/>
  <c r="U23" i="1"/>
  <c r="U79" i="2"/>
  <c r="U63" i="1"/>
  <c r="U143" i="2"/>
  <c r="U179" i="6"/>
  <c r="U43" i="1"/>
  <c r="U11" i="4"/>
  <c r="U11" i="2"/>
  <c r="U87" i="3"/>
  <c r="U27" i="1"/>
  <c r="U19" i="1"/>
  <c r="U39" i="6"/>
  <c r="S16" i="5"/>
  <c r="U123" i="6"/>
  <c r="U119" i="3"/>
  <c r="U115" i="3"/>
  <c r="U31" i="1"/>
  <c r="U91" i="3"/>
  <c r="U91" i="6"/>
  <c r="U103" i="6"/>
  <c r="T243" i="6"/>
  <c r="U31" i="4"/>
  <c r="U191" i="6"/>
  <c r="U175" i="6"/>
  <c r="U87" i="6"/>
  <c r="U107" i="3"/>
  <c r="U27" i="2"/>
  <c r="U43" i="2"/>
  <c r="U7" i="6"/>
  <c r="U7" i="1"/>
  <c r="T25" i="5"/>
  <c r="U27" i="4"/>
  <c r="U55" i="4"/>
  <c r="U99" i="6"/>
  <c r="U211" i="6"/>
  <c r="U71" i="3"/>
  <c r="U131" i="6"/>
  <c r="U108" i="1"/>
  <c r="U11" i="1"/>
  <c r="K26" i="5"/>
  <c r="K28" i="5" s="1"/>
  <c r="U119" i="6"/>
  <c r="U103" i="3"/>
  <c r="U23" i="4"/>
  <c r="U111" i="6"/>
  <c r="U11" i="6"/>
  <c r="U139" i="6"/>
  <c r="U15" i="2"/>
  <c r="U15" i="4"/>
  <c r="U244" i="6"/>
  <c r="H16" i="5"/>
  <c r="U23" i="6"/>
  <c r="U35" i="2"/>
  <c r="U39" i="2"/>
  <c r="U67" i="2"/>
  <c r="U23" i="2"/>
  <c r="U145" i="2"/>
  <c r="U146" i="2"/>
  <c r="U148" i="2"/>
  <c r="U19" i="2"/>
  <c r="U83" i="2"/>
  <c r="U59" i="2"/>
  <c r="U31" i="2"/>
  <c r="T10" i="5"/>
  <c r="O16" i="5"/>
  <c r="T17" i="5"/>
  <c r="F8" i="5"/>
  <c r="H8" i="5" s="1"/>
  <c r="S12" i="5"/>
  <c r="T15" i="5"/>
  <c r="U7" i="4"/>
  <c r="U19" i="4"/>
  <c r="H12" i="5"/>
  <c r="O29" i="5"/>
  <c r="P26" i="5"/>
  <c r="P28" i="5" s="1"/>
  <c r="U241" i="6"/>
  <c r="I243" i="6"/>
  <c r="T7" i="5"/>
  <c r="U242" i="6"/>
  <c r="R26" i="5"/>
  <c r="R28" i="5" s="1"/>
  <c r="O19" i="5"/>
  <c r="U62" i="4"/>
  <c r="F26" i="5"/>
  <c r="F28" i="5" s="1"/>
  <c r="T63" i="4"/>
  <c r="U103" i="1"/>
  <c r="U67" i="3"/>
  <c r="P123" i="3"/>
  <c r="G26" i="5"/>
  <c r="G28" i="5" s="1"/>
  <c r="U106" i="1"/>
  <c r="U122" i="3"/>
  <c r="O12" i="5"/>
  <c r="U121" i="3"/>
  <c r="T14" i="5"/>
  <c r="U7" i="2"/>
  <c r="U64" i="4"/>
  <c r="U31" i="6"/>
  <c r="U61" i="4"/>
  <c r="D24" i="5"/>
  <c r="D26" i="5"/>
  <c r="D28" i="5" s="1"/>
  <c r="U15" i="3"/>
  <c r="I123" i="3"/>
  <c r="E20" i="5"/>
  <c r="H20" i="5" s="1"/>
  <c r="H18" i="5"/>
  <c r="H18" i="15" s="1"/>
  <c r="P24" i="5"/>
  <c r="S22" i="5"/>
  <c r="J24" i="5"/>
  <c r="J26" i="5"/>
  <c r="I26" i="5"/>
  <c r="O6" i="5"/>
  <c r="U35" i="4"/>
  <c r="J27" i="5"/>
  <c r="E26" i="5"/>
  <c r="E28" i="5" s="1"/>
  <c r="H27" i="5"/>
  <c r="S40" i="12"/>
  <c r="P243" i="6"/>
  <c r="Q26" i="5"/>
  <c r="Q28" i="5" s="1"/>
  <c r="U79" i="1"/>
  <c r="O18" i="5"/>
  <c r="I18" i="15" s="1"/>
  <c r="I20" i="5"/>
  <c r="F24" i="5"/>
  <c r="H24" i="5" s="1"/>
  <c r="H22" i="5"/>
  <c r="H22" i="15" s="1"/>
  <c r="N26" i="5"/>
  <c r="N28" i="5" s="1"/>
  <c r="N24" i="5"/>
  <c r="L26" i="5"/>
  <c r="L28" i="5" s="1"/>
  <c r="L24" i="5"/>
  <c r="I27" i="5"/>
  <c r="T123" i="3"/>
  <c r="S29" i="5"/>
  <c r="U7" i="3"/>
  <c r="I107" i="1"/>
  <c r="U105" i="1"/>
  <c r="P107" i="1"/>
  <c r="O22" i="5"/>
  <c r="I22" i="15" s="1"/>
  <c r="M24" i="5"/>
  <c r="M26" i="5"/>
  <c r="M28" i="5" s="1"/>
  <c r="S18" i="5"/>
  <c r="P20" i="5"/>
  <c r="U127" i="6"/>
  <c r="P63" i="4"/>
  <c r="I63" i="4"/>
  <c r="S8" i="5"/>
  <c r="S27" i="5"/>
  <c r="T11" i="5"/>
  <c r="T13" i="5"/>
  <c r="H29" i="5"/>
  <c r="K29" i="15" l="1"/>
  <c r="K16" i="15"/>
  <c r="S24" i="5"/>
  <c r="J22" i="15"/>
  <c r="K22" i="15" s="1"/>
  <c r="S20" i="5"/>
  <c r="J18" i="15"/>
  <c r="J20" i="15" s="1"/>
  <c r="T19" i="5"/>
  <c r="I19" i="15"/>
  <c r="I20" i="15" s="1"/>
  <c r="K12" i="15"/>
  <c r="H20" i="15"/>
  <c r="I24" i="15"/>
  <c r="O8" i="5"/>
  <c r="T8" i="5" s="1"/>
  <c r="I6" i="15"/>
  <c r="H24" i="15"/>
  <c r="H26" i="15"/>
  <c r="T29" i="5"/>
  <c r="T16" i="5"/>
  <c r="O20" i="5"/>
  <c r="U243" i="6"/>
  <c r="U147" i="2"/>
  <c r="O27" i="5"/>
  <c r="T27" i="5" s="1"/>
  <c r="U63" i="4"/>
  <c r="T12" i="5"/>
  <c r="H26" i="5"/>
  <c r="S26" i="5"/>
  <c r="S28" i="5" s="1"/>
  <c r="U107" i="1"/>
  <c r="H28" i="5"/>
  <c r="T22" i="5"/>
  <c r="T6" i="5"/>
  <c r="T18" i="5"/>
  <c r="O24" i="5"/>
  <c r="T24" i="5" s="1"/>
  <c r="O26" i="5"/>
  <c r="J28" i="5"/>
  <c r="I28" i="5"/>
  <c r="U123" i="3"/>
  <c r="T20" i="5" l="1"/>
  <c r="I8" i="15"/>
  <c r="K8" i="15" s="1"/>
  <c r="K6" i="15"/>
  <c r="I27" i="15"/>
  <c r="K27" i="15" s="1"/>
  <c r="K19" i="15"/>
  <c r="I26" i="15"/>
  <c r="K18" i="15"/>
  <c r="H28" i="15"/>
  <c r="K20" i="15"/>
  <c r="J24" i="15"/>
  <c r="K24" i="15" s="1"/>
  <c r="J26" i="15"/>
  <c r="J28" i="15" s="1"/>
  <c r="O28" i="5"/>
  <c r="T28" i="5" s="1"/>
  <c r="T26" i="5"/>
  <c r="I28" i="15" l="1"/>
  <c r="K28" i="15" s="1"/>
  <c r="K26" i="15"/>
  <c r="H5" i="19"/>
  <c r="O5" i="19"/>
  <c r="D4" i="19"/>
  <c r="K5" i="19"/>
  <c r="C5" i="19"/>
  <c r="F5" i="19"/>
  <c r="I5" i="19"/>
  <c r="P5" i="19"/>
  <c r="Q5" i="19"/>
  <c r="J5" i="19"/>
  <c r="D5" i="19"/>
  <c r="E5" i="19"/>
  <c r="L5" i="19"/>
  <c r="M5" i="19"/>
  <c r="F4" i="19"/>
  <c r="C4" i="19"/>
  <c r="L4" i="19"/>
  <c r="P4" i="19"/>
  <c r="O4" i="19"/>
  <c r="M4" i="19"/>
  <c r="E4" i="19"/>
  <c r="I4" i="19"/>
  <c r="H4" i="19"/>
  <c r="J4" i="19"/>
  <c r="Q4" i="19"/>
  <c r="K4" i="19"/>
  <c r="D75" i="19"/>
  <c r="O81" i="19"/>
  <c r="D112" i="19"/>
  <c r="O112" i="19"/>
  <c r="D91" i="19"/>
  <c r="O82" i="19"/>
  <c r="O27" i="19"/>
  <c r="H19" i="19"/>
  <c r="H24" i="19"/>
  <c r="D81" i="19"/>
  <c r="H82" i="19"/>
  <c r="O105" i="19"/>
  <c r="H110" i="19"/>
  <c r="H42" i="19"/>
  <c r="H73" i="19"/>
  <c r="O16" i="19"/>
  <c r="H114" i="19"/>
  <c r="H25" i="19"/>
  <c r="H109" i="19"/>
  <c r="O100" i="19"/>
  <c r="O18" i="19"/>
  <c r="D106" i="19"/>
  <c r="H112" i="19"/>
  <c r="H28" i="19"/>
  <c r="H94" i="19"/>
  <c r="H87" i="19"/>
  <c r="H83" i="19"/>
  <c r="D87" i="19"/>
  <c r="D88" i="19"/>
  <c r="H16" i="19"/>
  <c r="O94" i="19"/>
  <c r="H111" i="19"/>
  <c r="D86" i="19"/>
  <c r="H52" i="19"/>
  <c r="O65" i="19"/>
  <c r="D103" i="19"/>
  <c r="O43" i="19"/>
  <c r="O69" i="19"/>
  <c r="O92" i="19"/>
  <c r="H62" i="19"/>
  <c r="O96" i="19"/>
  <c r="O39" i="19"/>
  <c r="D84" i="19"/>
  <c r="O79" i="19"/>
  <c r="D114" i="19"/>
  <c r="D32" i="19"/>
  <c r="D36" i="19"/>
  <c r="D56" i="19"/>
  <c r="H35" i="19"/>
  <c r="O78" i="19"/>
  <c r="D79" i="19"/>
  <c r="D27" i="19"/>
  <c r="D49" i="19"/>
  <c r="H66" i="19"/>
  <c r="O28" i="19"/>
  <c r="D47" i="19"/>
  <c r="O38" i="19"/>
  <c r="O110" i="19"/>
  <c r="D33" i="19"/>
  <c r="D94" i="19"/>
  <c r="H27" i="19"/>
  <c r="H77" i="19"/>
  <c r="D107" i="19"/>
  <c r="D38" i="19"/>
  <c r="H55" i="19"/>
  <c r="H80" i="19"/>
  <c r="D59" i="19"/>
  <c r="O83" i="19"/>
  <c r="O29" i="19"/>
  <c r="D105" i="19"/>
  <c r="H44" i="19"/>
  <c r="H96" i="19"/>
  <c r="D34" i="19"/>
  <c r="D83" i="19"/>
  <c r="D15" i="19"/>
  <c r="H41" i="19"/>
  <c r="D78" i="19"/>
  <c r="D41" i="19"/>
  <c r="D71" i="19"/>
  <c r="D9" i="19"/>
  <c r="H101" i="19"/>
  <c r="D21" i="19"/>
  <c r="H58" i="19"/>
  <c r="O70" i="19"/>
  <c r="D6" i="19"/>
  <c r="D109" i="19"/>
  <c r="H103" i="19"/>
  <c r="O33" i="19"/>
  <c r="O47" i="19"/>
  <c r="O24" i="19"/>
  <c r="O85" i="19"/>
  <c r="D11" i="19"/>
  <c r="D44" i="19"/>
  <c r="D70" i="19"/>
  <c r="H37" i="19"/>
  <c r="H33" i="19"/>
  <c r="O37" i="19"/>
  <c r="D64" i="19"/>
  <c r="H89" i="19"/>
  <c r="D102" i="19"/>
  <c r="D17" i="19"/>
  <c r="O42" i="19"/>
  <c r="Q106" i="19"/>
  <c r="I106" i="19"/>
  <c r="J106" i="19"/>
  <c r="C106" i="19"/>
  <c r="F106" i="19"/>
  <c r="L106" i="19"/>
  <c r="K106" i="19"/>
  <c r="M106" i="19"/>
  <c r="E106" i="19"/>
  <c r="P106" i="19"/>
  <c r="O106" i="19"/>
  <c r="D111" i="19"/>
  <c r="D90" i="19"/>
  <c r="D24" i="19"/>
  <c r="O73" i="19"/>
  <c r="O48" i="19"/>
  <c r="O15" i="19"/>
  <c r="O46" i="19"/>
  <c r="O6" i="19"/>
  <c r="H78" i="19"/>
  <c r="I33" i="19"/>
  <c r="Q33" i="19"/>
  <c r="P33" i="19"/>
  <c r="F33" i="19"/>
  <c r="E33" i="19"/>
  <c r="M33" i="19"/>
  <c r="J33" i="19"/>
  <c r="L33" i="19"/>
  <c r="K33" i="19"/>
  <c r="C33" i="19"/>
  <c r="O64" i="19"/>
  <c r="D53" i="19"/>
  <c r="H6" i="19"/>
  <c r="M109" i="19"/>
  <c r="F109" i="19"/>
  <c r="Q109" i="19"/>
  <c r="C109" i="19"/>
  <c r="P109" i="19"/>
  <c r="E109" i="19"/>
  <c r="J109" i="19"/>
  <c r="L109" i="19"/>
  <c r="I109" i="19"/>
  <c r="K109" i="19"/>
  <c r="D57" i="19"/>
  <c r="H49" i="19"/>
  <c r="D48" i="19"/>
  <c r="H105" i="19"/>
  <c r="O109" i="19"/>
  <c r="O10" i="19"/>
  <c r="P112" i="19"/>
  <c r="F112" i="19"/>
  <c r="L112" i="19"/>
  <c r="J112" i="19"/>
  <c r="K112" i="19"/>
  <c r="M112" i="19"/>
  <c r="I112" i="19"/>
  <c r="E112" i="19"/>
  <c r="C112" i="19"/>
  <c r="Q112" i="19"/>
  <c r="J94" i="19"/>
  <c r="Q94" i="19"/>
  <c r="I94" i="19"/>
  <c r="L94" i="19"/>
  <c r="M94" i="19"/>
  <c r="P94" i="19"/>
  <c r="E94" i="19"/>
  <c r="K94" i="19"/>
  <c r="C94" i="19"/>
  <c r="F94" i="19"/>
  <c r="D51" i="19"/>
  <c r="L27" i="19"/>
  <c r="F27" i="19"/>
  <c r="P27" i="19"/>
  <c r="I27" i="19"/>
  <c r="N27" i="19" s="1"/>
  <c r="Q27" i="19"/>
  <c r="E27" i="19"/>
  <c r="K27" i="19"/>
  <c r="C27" i="19"/>
  <c r="J27" i="19"/>
  <c r="M27" i="19"/>
  <c r="H32" i="19"/>
  <c r="O11" i="19"/>
  <c r="O61" i="19"/>
  <c r="H108" i="19"/>
  <c r="O30" i="19"/>
  <c r="H102" i="19"/>
  <c r="O107" i="19"/>
  <c r="D7" i="19"/>
  <c r="D26" i="19"/>
  <c r="O17" i="19"/>
  <c r="M44" i="19"/>
  <c r="I44" i="19"/>
  <c r="Q44" i="19"/>
  <c r="J44" i="19"/>
  <c r="E44" i="19"/>
  <c r="P44" i="19"/>
  <c r="L44" i="19"/>
  <c r="K44" i="19"/>
  <c r="C44" i="19"/>
  <c r="F44" i="19"/>
  <c r="H60" i="19"/>
  <c r="I73" i="19"/>
  <c r="Q73" i="19"/>
  <c r="L73" i="19"/>
  <c r="P73" i="19"/>
  <c r="J73" i="19"/>
  <c r="K73" i="19"/>
  <c r="C73" i="19"/>
  <c r="F73" i="19"/>
  <c r="E73" i="19"/>
  <c r="M73" i="19"/>
  <c r="H53" i="19"/>
  <c r="D73" i="19"/>
  <c r="D76" i="19"/>
  <c r="D12" i="19"/>
  <c r="O111" i="19"/>
  <c r="H11" i="19"/>
  <c r="H43" i="19"/>
  <c r="H31" i="19"/>
  <c r="O59" i="19"/>
  <c r="O8" i="19"/>
  <c r="H46" i="19"/>
  <c r="P28" i="19"/>
  <c r="I28" i="19"/>
  <c r="J28" i="19"/>
  <c r="Q28" i="19"/>
  <c r="L28" i="19"/>
  <c r="M28" i="19"/>
  <c r="C28" i="19"/>
  <c r="E28" i="19"/>
  <c r="K28" i="19"/>
  <c r="F28" i="19"/>
  <c r="O75" i="19"/>
  <c r="H93" i="19"/>
  <c r="O80" i="19"/>
  <c r="D18" i="19"/>
  <c r="O104" i="19"/>
  <c r="O23" i="19"/>
  <c r="H69" i="19"/>
  <c r="H45" i="19"/>
  <c r="I81" i="19"/>
  <c r="E81" i="19"/>
  <c r="P81" i="19"/>
  <c r="K81" i="19"/>
  <c r="C81" i="19"/>
  <c r="J81" i="19"/>
  <c r="Q81" i="19"/>
  <c r="M81" i="19"/>
  <c r="F81" i="19"/>
  <c r="L81" i="19"/>
  <c r="O114" i="19"/>
  <c r="H26" i="19"/>
  <c r="F37" i="19"/>
  <c r="I37" i="19"/>
  <c r="P37" i="19"/>
  <c r="M37" i="19"/>
  <c r="C37" i="19"/>
  <c r="J37" i="19"/>
  <c r="L37" i="19"/>
  <c r="Q37" i="19"/>
  <c r="E37" i="19"/>
  <c r="K37" i="19"/>
  <c r="O66" i="19"/>
  <c r="H67" i="19"/>
  <c r="D97" i="19"/>
  <c r="H95" i="19"/>
  <c r="H85" i="19"/>
  <c r="D89" i="19"/>
  <c r="H13" i="19"/>
  <c r="H107" i="19"/>
  <c r="H29" i="19"/>
  <c r="O41" i="19"/>
  <c r="O19" i="19"/>
  <c r="H30" i="19"/>
  <c r="D37" i="19"/>
  <c r="G37" i="19" s="1"/>
  <c r="K111" i="19"/>
  <c r="C111" i="19"/>
  <c r="F111" i="19"/>
  <c r="Q111" i="19"/>
  <c r="M111" i="19"/>
  <c r="P111" i="19"/>
  <c r="I111" i="19"/>
  <c r="E111" i="19"/>
  <c r="L111" i="19"/>
  <c r="J111" i="19"/>
  <c r="J105" i="19"/>
  <c r="E105" i="19"/>
  <c r="P105" i="19"/>
  <c r="L105" i="19"/>
  <c r="C105" i="19"/>
  <c r="K105" i="19"/>
  <c r="Q105" i="19"/>
  <c r="I105" i="19"/>
  <c r="F105" i="19"/>
  <c r="M105" i="19"/>
  <c r="O62" i="19"/>
  <c r="C25" i="19"/>
  <c r="P25" i="19"/>
  <c r="Q25" i="19"/>
  <c r="J25" i="19"/>
  <c r="F25" i="19"/>
  <c r="M25" i="19"/>
  <c r="I25" i="19"/>
  <c r="K25" i="19"/>
  <c r="E25" i="19"/>
  <c r="L25" i="19"/>
  <c r="I96" i="19"/>
  <c r="E96" i="19"/>
  <c r="F96" i="19"/>
  <c r="Q96" i="19"/>
  <c r="L96" i="19"/>
  <c r="C96" i="19"/>
  <c r="J96" i="19"/>
  <c r="K96" i="19"/>
  <c r="M96" i="19"/>
  <c r="P96" i="19"/>
  <c r="D54" i="19"/>
  <c r="P55" i="19"/>
  <c r="Q55" i="19"/>
  <c r="L55" i="19"/>
  <c r="I55" i="19"/>
  <c r="F55" i="19"/>
  <c r="K55" i="19"/>
  <c r="M55" i="19"/>
  <c r="J55" i="19"/>
  <c r="E55" i="19"/>
  <c r="C55" i="19"/>
  <c r="D104" i="19"/>
  <c r="D35" i="19"/>
  <c r="I49" i="19"/>
  <c r="M49" i="19"/>
  <c r="K49" i="19"/>
  <c r="F49" i="19"/>
  <c r="C49" i="19"/>
  <c r="L49" i="19"/>
  <c r="E49" i="19"/>
  <c r="Q49" i="19"/>
  <c r="P49" i="19"/>
  <c r="J49" i="19"/>
  <c r="O35" i="19"/>
  <c r="H92" i="19"/>
  <c r="H71" i="19"/>
  <c r="H23" i="19"/>
  <c r="O7" i="19"/>
  <c r="H79" i="19"/>
  <c r="D14" i="19"/>
  <c r="Q57" i="19"/>
  <c r="J57" i="19"/>
  <c r="P57" i="19"/>
  <c r="E57" i="19"/>
  <c r="K57" i="19"/>
  <c r="L57" i="19"/>
  <c r="C57" i="19"/>
  <c r="F57" i="19"/>
  <c r="I57" i="19"/>
  <c r="M57" i="19"/>
  <c r="D67" i="19"/>
  <c r="H76" i="19"/>
  <c r="D42" i="19"/>
  <c r="D25" i="19"/>
  <c r="G25" i="19" s="1"/>
  <c r="D96" i="19"/>
  <c r="O44" i="19"/>
  <c r="R44" i="19" s="1"/>
  <c r="D55" i="19"/>
  <c r="G55" i="19" s="1"/>
  <c r="Q89" i="19"/>
  <c r="C89" i="19"/>
  <c r="L89" i="19"/>
  <c r="J89" i="19"/>
  <c r="M89" i="19"/>
  <c r="E89" i="19"/>
  <c r="K89" i="19"/>
  <c r="F89" i="19"/>
  <c r="I89" i="19"/>
  <c r="P89" i="19"/>
  <c r="O36" i="19"/>
  <c r="E83" i="19"/>
  <c r="J83" i="19"/>
  <c r="Q83" i="19"/>
  <c r="F83" i="19"/>
  <c r="L83" i="19"/>
  <c r="I83" i="19"/>
  <c r="K83" i="19"/>
  <c r="C83" i="19"/>
  <c r="P83" i="19"/>
  <c r="M83" i="19"/>
  <c r="K24" i="19"/>
  <c r="M24" i="19"/>
  <c r="F24" i="19"/>
  <c r="Q24" i="19"/>
  <c r="E24" i="19"/>
  <c r="I24" i="19"/>
  <c r="P24" i="19"/>
  <c r="C24" i="19"/>
  <c r="J24" i="19"/>
  <c r="L24" i="19"/>
  <c r="H65" i="19"/>
  <c r="O89" i="19"/>
  <c r="R89" i="19" s="1"/>
  <c r="O101" i="19"/>
  <c r="D31" i="19"/>
  <c r="O77" i="19"/>
  <c r="H88" i="19"/>
  <c r="L84" i="19"/>
  <c r="M84" i="19"/>
  <c r="K84" i="19"/>
  <c r="J84" i="19"/>
  <c r="Q84" i="19"/>
  <c r="I84" i="19"/>
  <c r="C84" i="19"/>
  <c r="E84" i="19"/>
  <c r="F84" i="19"/>
  <c r="P84" i="19"/>
  <c r="O56" i="19"/>
  <c r="F54" i="19"/>
  <c r="L54" i="19"/>
  <c r="J54" i="19"/>
  <c r="E54" i="19"/>
  <c r="C54" i="19"/>
  <c r="M54" i="19"/>
  <c r="Q54" i="19"/>
  <c r="K54" i="19"/>
  <c r="P54" i="19"/>
  <c r="I54" i="19"/>
  <c r="J36" i="19"/>
  <c r="M36" i="19"/>
  <c r="I36" i="19"/>
  <c r="P36" i="19"/>
  <c r="C36" i="19"/>
  <c r="F36" i="19"/>
  <c r="E36" i="19"/>
  <c r="Q36" i="19"/>
  <c r="K36" i="19"/>
  <c r="L36" i="19"/>
  <c r="O14" i="19"/>
  <c r="O12" i="19"/>
  <c r="D52" i="19"/>
  <c r="H86" i="19"/>
  <c r="H81" i="19"/>
  <c r="O90" i="19"/>
  <c r="D61" i="19"/>
  <c r="C30" i="19"/>
  <c r="J30" i="19"/>
  <c r="E30" i="19"/>
  <c r="K30" i="19"/>
  <c r="L30" i="19"/>
  <c r="M30" i="19"/>
  <c r="I30" i="19"/>
  <c r="F30" i="19"/>
  <c r="Q30" i="19"/>
  <c r="P30" i="19"/>
  <c r="H57" i="19"/>
  <c r="H84" i="19"/>
  <c r="D85" i="19"/>
  <c r="O97" i="19"/>
  <c r="I16" i="19"/>
  <c r="L16" i="19"/>
  <c r="F16" i="19"/>
  <c r="E16" i="19"/>
  <c r="C16" i="19"/>
  <c r="J16" i="19"/>
  <c r="Q16" i="19"/>
  <c r="P16" i="19"/>
  <c r="R16" i="19" s="1"/>
  <c r="K16" i="19"/>
  <c r="M16" i="19"/>
  <c r="H98" i="19"/>
  <c r="D16" i="19"/>
  <c r="O51" i="19"/>
  <c r="H106" i="19"/>
  <c r="H54" i="19"/>
  <c r="H36" i="19"/>
  <c r="H91" i="19"/>
  <c r="D100" i="19"/>
  <c r="O99" i="19"/>
  <c r="F46" i="19"/>
  <c r="P46" i="19"/>
  <c r="K46" i="19"/>
  <c r="Q46" i="19"/>
  <c r="I46" i="19"/>
  <c r="E46" i="19"/>
  <c r="L46" i="19"/>
  <c r="M46" i="19"/>
  <c r="J46" i="19"/>
  <c r="C46" i="19"/>
  <c r="H56" i="19"/>
  <c r="J42" i="19"/>
  <c r="I42" i="19"/>
  <c r="E42" i="19"/>
  <c r="M42" i="19"/>
  <c r="C42" i="19"/>
  <c r="K42" i="19"/>
  <c r="L42" i="19"/>
  <c r="P42" i="19"/>
  <c r="Q42" i="19"/>
  <c r="F42" i="19"/>
  <c r="D58" i="19"/>
  <c r="O57" i="19"/>
  <c r="R57" i="19" s="1"/>
  <c r="O50" i="19"/>
  <c r="D28" i="19"/>
  <c r="G28" i="19" s="1"/>
  <c r="I110" i="19"/>
  <c r="E110" i="19"/>
  <c r="M110" i="19"/>
  <c r="C110" i="19"/>
  <c r="F110" i="19"/>
  <c r="P110" i="19"/>
  <c r="K110" i="19"/>
  <c r="J110" i="19"/>
  <c r="L110" i="19"/>
  <c r="Q110" i="19"/>
  <c r="O93" i="19"/>
  <c r="C61" i="19"/>
  <c r="M61" i="19"/>
  <c r="K61" i="19"/>
  <c r="P61" i="19"/>
  <c r="L61" i="19"/>
  <c r="J61" i="19"/>
  <c r="I61" i="19"/>
  <c r="F61" i="19"/>
  <c r="Q61" i="19"/>
  <c r="E61" i="19"/>
  <c r="D10" i="19"/>
  <c r="J31" i="19"/>
  <c r="F31" i="19"/>
  <c r="P31" i="19"/>
  <c r="C31" i="19"/>
  <c r="L31" i="19"/>
  <c r="K31" i="19"/>
  <c r="M31" i="19"/>
  <c r="E31" i="19"/>
  <c r="Q31" i="19"/>
  <c r="I31" i="19"/>
  <c r="D93" i="19"/>
  <c r="O26" i="19"/>
  <c r="F29" i="19"/>
  <c r="E29" i="19"/>
  <c r="Q29" i="19"/>
  <c r="J29" i="19"/>
  <c r="M29" i="19"/>
  <c r="L29" i="19"/>
  <c r="K29" i="19"/>
  <c r="P29" i="19"/>
  <c r="C29" i="19"/>
  <c r="I29" i="19"/>
  <c r="D30" i="19"/>
  <c r="D108" i="19"/>
  <c r="D72" i="19"/>
  <c r="M90" i="19"/>
  <c r="J90" i="19"/>
  <c r="E90" i="19"/>
  <c r="Q90" i="19"/>
  <c r="F90" i="19"/>
  <c r="L90" i="19"/>
  <c r="I90" i="19"/>
  <c r="P90" i="19"/>
  <c r="C90" i="19"/>
  <c r="K90" i="19"/>
  <c r="P51" i="19"/>
  <c r="Q51" i="19"/>
  <c r="C51" i="19"/>
  <c r="F51" i="19"/>
  <c r="E51" i="19"/>
  <c r="J51" i="19"/>
  <c r="I51" i="19"/>
  <c r="K51" i="19"/>
  <c r="L51" i="19"/>
  <c r="M51" i="19"/>
  <c r="O108" i="19"/>
  <c r="P56" i="19"/>
  <c r="E56" i="19"/>
  <c r="C56" i="19"/>
  <c r="L56" i="19"/>
  <c r="F56" i="19"/>
  <c r="J56" i="19"/>
  <c r="Q56" i="19"/>
  <c r="M56" i="19"/>
  <c r="I56" i="19"/>
  <c r="K56" i="19"/>
  <c r="J34" i="19"/>
  <c r="Q34" i="19"/>
  <c r="F34" i="19"/>
  <c r="P34" i="19"/>
  <c r="L34" i="19"/>
  <c r="I34" i="19"/>
  <c r="M34" i="19"/>
  <c r="K34" i="19"/>
  <c r="C34" i="19"/>
  <c r="E34" i="19"/>
  <c r="I62" i="19"/>
  <c r="K62" i="19"/>
  <c r="J62" i="19"/>
  <c r="C62" i="19"/>
  <c r="M62" i="19"/>
  <c r="Q62" i="19"/>
  <c r="E62" i="19"/>
  <c r="P62" i="19"/>
  <c r="L62" i="19"/>
  <c r="F62" i="19"/>
  <c r="P10" i="19"/>
  <c r="I10" i="19"/>
  <c r="L10" i="19"/>
  <c r="C10" i="19"/>
  <c r="J10" i="19"/>
  <c r="M10" i="19"/>
  <c r="F10" i="19"/>
  <c r="Q10" i="19"/>
  <c r="E10" i="19"/>
  <c r="K10" i="19"/>
  <c r="D29" i="19"/>
  <c r="O54" i="19"/>
  <c r="D68" i="19"/>
  <c r="O34" i="19"/>
  <c r="O87" i="19"/>
  <c r="D39" i="19"/>
  <c r="P77" i="19"/>
  <c r="J77" i="19"/>
  <c r="M77" i="19"/>
  <c r="C77" i="19"/>
  <c r="K77" i="19"/>
  <c r="I77" i="19"/>
  <c r="E77" i="19"/>
  <c r="Q77" i="19"/>
  <c r="F77" i="19"/>
  <c r="L77" i="19"/>
  <c r="I80" i="19"/>
  <c r="L80" i="19"/>
  <c r="P80" i="19"/>
  <c r="J80" i="19"/>
  <c r="E80" i="19"/>
  <c r="C80" i="19"/>
  <c r="K80" i="19"/>
  <c r="F80" i="19"/>
  <c r="M80" i="19"/>
  <c r="Q80" i="19"/>
  <c r="K98" i="19"/>
  <c r="C98" i="19"/>
  <c r="P98" i="19"/>
  <c r="L98" i="19"/>
  <c r="M98" i="19"/>
  <c r="E98" i="19"/>
  <c r="I98" i="19"/>
  <c r="J98" i="19"/>
  <c r="F98" i="19"/>
  <c r="Q98" i="19"/>
  <c r="D40" i="19"/>
  <c r="D46" i="19"/>
  <c r="G46" i="19" s="1"/>
  <c r="O55" i="19"/>
  <c r="O72" i="19"/>
  <c r="O86" i="19"/>
  <c r="F18" i="19"/>
  <c r="E18" i="19"/>
  <c r="K18" i="19"/>
  <c r="L18" i="19"/>
  <c r="I18" i="19"/>
  <c r="Q18" i="19"/>
  <c r="J18" i="19"/>
  <c r="C18" i="19"/>
  <c r="M18" i="19"/>
  <c r="P18" i="19"/>
  <c r="H68" i="19"/>
  <c r="H14" i="19"/>
  <c r="O74" i="19"/>
  <c r="D66" i="19"/>
  <c r="D110" i="19"/>
  <c r="G110" i="19" s="1"/>
  <c r="H61" i="19"/>
  <c r="H50" i="19"/>
  <c r="C103" i="19"/>
  <c r="J103" i="19"/>
  <c r="E103" i="19"/>
  <c r="Q103" i="19"/>
  <c r="L103" i="19"/>
  <c r="K103" i="19"/>
  <c r="F103" i="19"/>
  <c r="P103" i="19"/>
  <c r="M103" i="19"/>
  <c r="I103" i="19"/>
  <c r="O71" i="19"/>
  <c r="Q64" i="19"/>
  <c r="K64" i="19"/>
  <c r="F64" i="19"/>
  <c r="M64" i="19"/>
  <c r="E64" i="19"/>
  <c r="I64" i="19"/>
  <c r="P64" i="19"/>
  <c r="L64" i="19"/>
  <c r="C64" i="19"/>
  <c r="J64" i="19"/>
  <c r="C65" i="19"/>
  <c r="P65" i="19"/>
  <c r="Q65" i="19"/>
  <c r="J65" i="19"/>
  <c r="K65" i="19"/>
  <c r="E65" i="19"/>
  <c r="F65" i="19"/>
  <c r="M65" i="19"/>
  <c r="I65" i="19"/>
  <c r="L65" i="19"/>
  <c r="D98" i="19"/>
  <c r="G98" i="19" s="1"/>
  <c r="L104" i="19"/>
  <c r="I104" i="19"/>
  <c r="Q104" i="19"/>
  <c r="K104" i="19"/>
  <c r="P104" i="19"/>
  <c r="E104" i="19"/>
  <c r="F104" i="19"/>
  <c r="J104" i="19"/>
  <c r="C104" i="19"/>
  <c r="M104" i="19"/>
  <c r="O31" i="19"/>
  <c r="R31" i="19" s="1"/>
  <c r="H90" i="19"/>
  <c r="H51" i="19"/>
  <c r="H12" i="19"/>
  <c r="F82" i="19"/>
  <c r="I82" i="19"/>
  <c r="C82" i="19"/>
  <c r="J82" i="19"/>
  <c r="L82" i="19"/>
  <c r="M82" i="19"/>
  <c r="E82" i="19"/>
  <c r="Q82" i="19"/>
  <c r="P82" i="19"/>
  <c r="K82" i="19"/>
  <c r="H34" i="19"/>
  <c r="O13" i="19"/>
  <c r="D62" i="19"/>
  <c r="H10" i="19"/>
  <c r="O95" i="19"/>
  <c r="O20" i="19"/>
  <c r="H22" i="19"/>
  <c r="Q32" i="19"/>
  <c r="F32" i="19"/>
  <c r="J32" i="19"/>
  <c r="E32" i="19"/>
  <c r="L32" i="19"/>
  <c r="M32" i="19"/>
  <c r="I32" i="19"/>
  <c r="K32" i="19"/>
  <c r="P32" i="19"/>
  <c r="C32" i="19"/>
  <c r="D99" i="19"/>
  <c r="D77" i="19"/>
  <c r="G77" i="19" s="1"/>
  <c r="D80" i="19"/>
  <c r="O9" i="19"/>
  <c r="K97" i="19"/>
  <c r="E97" i="19"/>
  <c r="J97" i="19"/>
  <c r="Q97" i="19"/>
  <c r="I97" i="19"/>
  <c r="P97" i="19"/>
  <c r="M97" i="19"/>
  <c r="F97" i="19"/>
  <c r="L97" i="19"/>
  <c r="C97" i="19"/>
  <c r="D23" i="19"/>
  <c r="L88" i="19"/>
  <c r="I88" i="19"/>
  <c r="E88" i="19"/>
  <c r="M88" i="19"/>
  <c r="P88" i="19"/>
  <c r="F88" i="19"/>
  <c r="Q88" i="19"/>
  <c r="J88" i="19"/>
  <c r="K88" i="19"/>
  <c r="C88" i="19"/>
  <c r="H20" i="19"/>
  <c r="H40" i="19"/>
  <c r="H18" i="19"/>
  <c r="E91" i="19"/>
  <c r="M91" i="19"/>
  <c r="F91" i="19"/>
  <c r="L91" i="19"/>
  <c r="I91" i="19"/>
  <c r="P91" i="19"/>
  <c r="C91" i="19"/>
  <c r="Q91" i="19"/>
  <c r="J91" i="19"/>
  <c r="K91" i="19"/>
  <c r="E53" i="19"/>
  <c r="K53" i="19"/>
  <c r="L53" i="19"/>
  <c r="I53" i="19"/>
  <c r="J53" i="19"/>
  <c r="Q53" i="19"/>
  <c r="C53" i="19"/>
  <c r="P53" i="19"/>
  <c r="F53" i="19"/>
  <c r="M53" i="19"/>
  <c r="H17" i="19"/>
  <c r="P47" i="19"/>
  <c r="J47" i="19"/>
  <c r="L47" i="19"/>
  <c r="Q47" i="19"/>
  <c r="M47" i="19"/>
  <c r="I47" i="19"/>
  <c r="E47" i="19"/>
  <c r="K47" i="19"/>
  <c r="F47" i="19"/>
  <c r="C47" i="19"/>
  <c r="H64" i="19"/>
  <c r="K72" i="19"/>
  <c r="E72" i="19"/>
  <c r="P72" i="19"/>
  <c r="I72" i="19"/>
  <c r="L72" i="19"/>
  <c r="C72" i="19"/>
  <c r="F72" i="19"/>
  <c r="M72" i="19"/>
  <c r="J72" i="19"/>
  <c r="Q72" i="19"/>
  <c r="D65" i="19"/>
  <c r="H104" i="19"/>
  <c r="H75" i="19"/>
  <c r="O22" i="19"/>
  <c r="H63" i="19"/>
  <c r="H8" i="19"/>
  <c r="H38" i="19"/>
  <c r="D82" i="19"/>
  <c r="D22" i="19"/>
  <c r="P48" i="19"/>
  <c r="K48" i="19"/>
  <c r="C48" i="19"/>
  <c r="Q48" i="19"/>
  <c r="F48" i="19"/>
  <c r="L48" i="19"/>
  <c r="E48" i="19"/>
  <c r="J48" i="19"/>
  <c r="M48" i="19"/>
  <c r="I48" i="19"/>
  <c r="P87" i="19"/>
  <c r="F87" i="19"/>
  <c r="E87" i="19"/>
  <c r="M87" i="19"/>
  <c r="Q87" i="19"/>
  <c r="K87" i="19"/>
  <c r="L87" i="19"/>
  <c r="C87" i="19"/>
  <c r="I87" i="19"/>
  <c r="J87" i="19"/>
  <c r="D63" i="19"/>
  <c r="L15" i="19"/>
  <c r="Q15" i="19"/>
  <c r="E15" i="19"/>
  <c r="M15" i="19"/>
  <c r="J15" i="19"/>
  <c r="K15" i="19"/>
  <c r="I15" i="19"/>
  <c r="C15" i="19"/>
  <c r="F15" i="19"/>
  <c r="P15" i="19"/>
  <c r="E43" i="19"/>
  <c r="I43" i="19"/>
  <c r="P43" i="19"/>
  <c r="M43" i="19"/>
  <c r="C43" i="19"/>
  <c r="F43" i="19"/>
  <c r="Q43" i="19"/>
  <c r="L43" i="19"/>
  <c r="J43" i="19"/>
  <c r="K43" i="19"/>
  <c r="O98" i="19"/>
  <c r="H97" i="19"/>
  <c r="O40" i="19"/>
  <c r="O58" i="19"/>
  <c r="H70" i="19"/>
  <c r="H39" i="19"/>
  <c r="E86" i="19"/>
  <c r="C86" i="19"/>
  <c r="K86" i="19"/>
  <c r="F86" i="19"/>
  <c r="J86" i="19"/>
  <c r="I86" i="19"/>
  <c r="L86" i="19"/>
  <c r="Q86" i="19"/>
  <c r="P86" i="19"/>
  <c r="M86" i="19"/>
  <c r="O21" i="19"/>
  <c r="I102" i="19"/>
  <c r="L102" i="19"/>
  <c r="P102" i="19"/>
  <c r="K102" i="19"/>
  <c r="F102" i="19"/>
  <c r="C102" i="19"/>
  <c r="Q102" i="19"/>
  <c r="M102" i="19"/>
  <c r="E102" i="19"/>
  <c r="J102" i="19"/>
  <c r="D50" i="19"/>
  <c r="M52" i="19"/>
  <c r="E52" i="19"/>
  <c r="F52" i="19"/>
  <c r="Q52" i="19"/>
  <c r="K52" i="19"/>
  <c r="J52" i="19"/>
  <c r="P52" i="19"/>
  <c r="L52" i="19"/>
  <c r="I52" i="19"/>
  <c r="C52" i="19"/>
  <c r="H21" i="19"/>
  <c r="M76" i="19"/>
  <c r="P76" i="19"/>
  <c r="L76" i="19"/>
  <c r="F76" i="19"/>
  <c r="Q76" i="19"/>
  <c r="E76" i="19"/>
  <c r="I76" i="19"/>
  <c r="J76" i="19"/>
  <c r="C76" i="19"/>
  <c r="K76" i="19"/>
  <c r="H47" i="19"/>
  <c r="O103" i="19"/>
  <c r="H72" i="19"/>
  <c r="L114" i="19"/>
  <c r="I114" i="19"/>
  <c r="Q114" i="19"/>
  <c r="F114" i="19"/>
  <c r="K114" i="19"/>
  <c r="E114" i="19"/>
  <c r="M114" i="19"/>
  <c r="P114" i="19"/>
  <c r="C114" i="19"/>
  <c r="J114" i="19"/>
  <c r="D101" i="19"/>
  <c r="P13" i="19"/>
  <c r="K13" i="19"/>
  <c r="E13" i="19"/>
  <c r="L13" i="19"/>
  <c r="F13" i="19"/>
  <c r="Q13" i="19"/>
  <c r="J13" i="19"/>
  <c r="M13" i="19"/>
  <c r="C13" i="19"/>
  <c r="I13" i="19"/>
  <c r="O49" i="19"/>
  <c r="R49" i="19" s="1"/>
  <c r="J100" i="19"/>
  <c r="F100" i="19"/>
  <c r="I100" i="19"/>
  <c r="K100" i="19"/>
  <c r="Q100" i="19"/>
  <c r="C100" i="19"/>
  <c r="L100" i="19"/>
  <c r="P100" i="19"/>
  <c r="E100" i="19"/>
  <c r="M100" i="19"/>
  <c r="K35" i="19"/>
  <c r="I35" i="19"/>
  <c r="J35" i="19"/>
  <c r="C35" i="19"/>
  <c r="P35" i="19"/>
  <c r="E35" i="19"/>
  <c r="M35" i="19"/>
  <c r="F35" i="19"/>
  <c r="Q35" i="19"/>
  <c r="L35" i="19"/>
  <c r="H48" i="19"/>
  <c r="H9" i="19"/>
  <c r="D92" i="19"/>
  <c r="F95" i="19"/>
  <c r="P95" i="19"/>
  <c r="C95" i="19"/>
  <c r="M95" i="19"/>
  <c r="J95" i="19"/>
  <c r="E95" i="19"/>
  <c r="L95" i="19"/>
  <c r="I95" i="19"/>
  <c r="K95" i="19"/>
  <c r="Q95" i="19"/>
  <c r="K20" i="19"/>
  <c r="C20" i="19"/>
  <c r="F20" i="19"/>
  <c r="L20" i="19"/>
  <c r="I20" i="19"/>
  <c r="J20" i="19"/>
  <c r="M20" i="19"/>
  <c r="P20" i="19"/>
  <c r="Q20" i="19"/>
  <c r="E20" i="19"/>
  <c r="D20" i="19"/>
  <c r="O32" i="19"/>
  <c r="R32" i="19" s="1"/>
  <c r="O60" i="19"/>
  <c r="D95" i="19"/>
  <c r="H15" i="19"/>
  <c r="H7" i="19"/>
  <c r="D43" i="19"/>
  <c r="L78" i="19"/>
  <c r="Q78" i="19"/>
  <c r="K78" i="19"/>
  <c r="F78" i="19"/>
  <c r="M78" i="19"/>
  <c r="E78" i="19"/>
  <c r="C78" i="19"/>
  <c r="I78" i="19"/>
  <c r="P78" i="19"/>
  <c r="J78" i="19"/>
  <c r="H99" i="19"/>
  <c r="O88" i="19"/>
  <c r="R88" i="19" s="1"/>
  <c r="O63" i="19"/>
  <c r="O67" i="19"/>
  <c r="J60" i="19"/>
  <c r="M60" i="19"/>
  <c r="F60" i="19"/>
  <c r="Q60" i="19"/>
  <c r="E60" i="19"/>
  <c r="L60" i="19"/>
  <c r="I60" i="19"/>
  <c r="K60" i="19"/>
  <c r="P60" i="19"/>
  <c r="C60" i="19"/>
  <c r="O91" i="19"/>
  <c r="O68" i="19"/>
  <c r="O53" i="19"/>
  <c r="R53" i="19" s="1"/>
  <c r="O45" i="19"/>
  <c r="K66" i="19"/>
  <c r="F66" i="19"/>
  <c r="L66" i="19"/>
  <c r="Q66" i="19"/>
  <c r="C66" i="19"/>
  <c r="P66" i="19"/>
  <c r="J66" i="19"/>
  <c r="I66" i="19"/>
  <c r="M66" i="19"/>
  <c r="E66" i="19"/>
  <c r="F85" i="19"/>
  <c r="Q85" i="19"/>
  <c r="C85" i="19"/>
  <c r="P85" i="19"/>
  <c r="L85" i="19"/>
  <c r="J85" i="19"/>
  <c r="M85" i="19"/>
  <c r="E85" i="19"/>
  <c r="K85" i="19"/>
  <c r="I85" i="19"/>
  <c r="L101" i="19"/>
  <c r="C101" i="19"/>
  <c r="K101" i="19"/>
  <c r="I101" i="19"/>
  <c r="P101" i="19"/>
  <c r="Q101" i="19"/>
  <c r="J101" i="19"/>
  <c r="M101" i="19"/>
  <c r="E101" i="19"/>
  <c r="F101" i="19"/>
  <c r="J93" i="19"/>
  <c r="F93" i="19"/>
  <c r="P93" i="19"/>
  <c r="Q93" i="19"/>
  <c r="L93" i="19"/>
  <c r="C93" i="19"/>
  <c r="M93" i="19"/>
  <c r="E93" i="19"/>
  <c r="K93" i="19"/>
  <c r="I93" i="19"/>
  <c r="Q108" i="19"/>
  <c r="J108" i="19"/>
  <c r="C108" i="19"/>
  <c r="M108" i="19"/>
  <c r="L108" i="19"/>
  <c r="K108" i="19"/>
  <c r="E108" i="19"/>
  <c r="P108" i="19"/>
  <c r="I108" i="19"/>
  <c r="F108" i="19"/>
  <c r="E9" i="19"/>
  <c r="K9" i="19"/>
  <c r="P9" i="19"/>
  <c r="J9" i="19"/>
  <c r="C9" i="19"/>
  <c r="M9" i="19"/>
  <c r="L9" i="19"/>
  <c r="I9" i="19"/>
  <c r="F9" i="19"/>
  <c r="Q9" i="19"/>
  <c r="C17" i="19"/>
  <c r="P17" i="19"/>
  <c r="I17" i="19"/>
  <c r="Q17" i="19"/>
  <c r="J17" i="19"/>
  <c r="L17" i="19"/>
  <c r="E17" i="19"/>
  <c r="K17" i="19"/>
  <c r="F17" i="19"/>
  <c r="M17" i="19"/>
  <c r="K12" i="19"/>
  <c r="C12" i="19"/>
  <c r="P12" i="19"/>
  <c r="J12" i="19"/>
  <c r="I12" i="19"/>
  <c r="L12" i="19"/>
  <c r="Q12" i="19"/>
  <c r="M12" i="19"/>
  <c r="E12" i="19"/>
  <c r="F12" i="19"/>
  <c r="D45" i="19"/>
  <c r="F69" i="19"/>
  <c r="M69" i="19"/>
  <c r="J69" i="19"/>
  <c r="P69" i="19"/>
  <c r="Q69" i="19"/>
  <c r="C69" i="19"/>
  <c r="K69" i="19"/>
  <c r="L69" i="19"/>
  <c r="I69" i="19"/>
  <c r="E69" i="19"/>
  <c r="M107" i="19"/>
  <c r="L107" i="19"/>
  <c r="F107" i="19"/>
  <c r="E107" i="19"/>
  <c r="I107" i="19"/>
  <c r="C107" i="19"/>
  <c r="Q107" i="19"/>
  <c r="J107" i="19"/>
  <c r="P107" i="19"/>
  <c r="K107" i="19"/>
  <c r="L41" i="19"/>
  <c r="I41" i="19"/>
  <c r="Q41" i="19"/>
  <c r="C41" i="19"/>
  <c r="E41" i="19"/>
  <c r="J41" i="19"/>
  <c r="P41" i="19"/>
  <c r="K41" i="19"/>
  <c r="M41" i="19"/>
  <c r="F41" i="19"/>
  <c r="P39" i="19"/>
  <c r="F39" i="19"/>
  <c r="I39" i="19"/>
  <c r="K39" i="19"/>
  <c r="E39" i="19"/>
  <c r="M39" i="19"/>
  <c r="Q39" i="19"/>
  <c r="L39" i="19"/>
  <c r="C39" i="19"/>
  <c r="J39" i="19"/>
  <c r="P45" i="19"/>
  <c r="Q45" i="19"/>
  <c r="J45" i="19"/>
  <c r="M45" i="19"/>
  <c r="K45" i="19"/>
  <c r="I45" i="19"/>
  <c r="E45" i="19"/>
  <c r="F45" i="19"/>
  <c r="C45" i="19"/>
  <c r="L45" i="19"/>
  <c r="D13" i="19"/>
  <c r="P40" i="19"/>
  <c r="L40" i="19"/>
  <c r="E40" i="19"/>
  <c r="K40" i="19"/>
  <c r="C40" i="19"/>
  <c r="F40" i="19"/>
  <c r="M40" i="19"/>
  <c r="J40" i="19"/>
  <c r="I40" i="19"/>
  <c r="Q40" i="19"/>
  <c r="M74" i="19"/>
  <c r="L74" i="19"/>
  <c r="K74" i="19"/>
  <c r="P74" i="19"/>
  <c r="F74" i="19"/>
  <c r="J74" i="19"/>
  <c r="I74" i="19"/>
  <c r="Q74" i="19"/>
  <c r="E74" i="19"/>
  <c r="C74" i="19"/>
  <c r="I99" i="19"/>
  <c r="F99" i="19"/>
  <c r="M99" i="19"/>
  <c r="J99" i="19"/>
  <c r="L99" i="19"/>
  <c r="P99" i="19"/>
  <c r="Q99" i="19"/>
  <c r="E99" i="19"/>
  <c r="K99" i="19"/>
  <c r="C99" i="19"/>
  <c r="E63" i="19"/>
  <c r="J63" i="19"/>
  <c r="K63" i="19"/>
  <c r="P63" i="19"/>
  <c r="F63" i="19"/>
  <c r="C63" i="19"/>
  <c r="Q63" i="19"/>
  <c r="L63" i="19"/>
  <c r="M63" i="19"/>
  <c r="I63" i="19"/>
  <c r="H59" i="19"/>
  <c r="I68" i="19"/>
  <c r="E68" i="19"/>
  <c r="P68" i="19"/>
  <c r="C68" i="19"/>
  <c r="L68" i="19"/>
  <c r="J68" i="19"/>
  <c r="K68" i="19"/>
  <c r="F68" i="19"/>
  <c r="M68" i="19"/>
  <c r="Q68" i="19"/>
  <c r="H100" i="19"/>
  <c r="D74" i="19"/>
  <c r="I59" i="19"/>
  <c r="E59" i="19"/>
  <c r="M59" i="19"/>
  <c r="J59" i="19"/>
  <c r="Q59" i="19"/>
  <c r="F59" i="19"/>
  <c r="C59" i="19"/>
  <c r="L59" i="19"/>
  <c r="P59" i="19"/>
  <c r="K59" i="19"/>
  <c r="Q92" i="19"/>
  <c r="P92" i="19"/>
  <c r="C92" i="19"/>
  <c r="M92" i="19"/>
  <c r="K92" i="19"/>
  <c r="I92" i="19"/>
  <c r="E92" i="19"/>
  <c r="J92" i="19"/>
  <c r="F92" i="19"/>
  <c r="L92" i="19"/>
  <c r="F6" i="19"/>
  <c r="J6" i="19"/>
  <c r="I6" i="19"/>
  <c r="L6" i="19"/>
  <c r="E6" i="19"/>
  <c r="Q6" i="19"/>
  <c r="K6" i="19"/>
  <c r="C6" i="19"/>
  <c r="M6" i="19"/>
  <c r="P6" i="19"/>
  <c r="M8" i="19"/>
  <c r="K8" i="19"/>
  <c r="P8" i="19"/>
  <c r="J8" i="19"/>
  <c r="I8" i="19"/>
  <c r="L8" i="19"/>
  <c r="Q8" i="19"/>
  <c r="E8" i="19"/>
  <c r="C8" i="19"/>
  <c r="F8" i="19"/>
  <c r="E22" i="19"/>
  <c r="J22" i="19"/>
  <c r="L22" i="19"/>
  <c r="P22" i="19"/>
  <c r="C22" i="19"/>
  <c r="F22" i="19"/>
  <c r="K22" i="19"/>
  <c r="Q22" i="19"/>
  <c r="I22" i="19"/>
  <c r="M22" i="19"/>
  <c r="Q71" i="19"/>
  <c r="E71" i="19"/>
  <c r="L71" i="19"/>
  <c r="P71" i="19"/>
  <c r="C71" i="19"/>
  <c r="I71" i="19"/>
  <c r="K71" i="19"/>
  <c r="J71" i="19"/>
  <c r="F71" i="19"/>
  <c r="M71" i="19"/>
  <c r="O84" i="19"/>
  <c r="P23" i="19"/>
  <c r="E23" i="19"/>
  <c r="F23" i="19"/>
  <c r="L23" i="19"/>
  <c r="I23" i="19"/>
  <c r="J23" i="19"/>
  <c r="C23" i="19"/>
  <c r="K23" i="19"/>
  <c r="M23" i="19"/>
  <c r="Q23" i="19"/>
  <c r="J11" i="19"/>
  <c r="F11" i="19"/>
  <c r="M11" i="19"/>
  <c r="L11" i="19"/>
  <c r="C11" i="19"/>
  <c r="I11" i="19"/>
  <c r="K11" i="19"/>
  <c r="Q11" i="19"/>
  <c r="P11" i="19"/>
  <c r="E11" i="19"/>
  <c r="P19" i="19"/>
  <c r="C19" i="19"/>
  <c r="I19" i="19"/>
  <c r="J19" i="19"/>
  <c r="K19" i="19"/>
  <c r="L19" i="19"/>
  <c r="M19" i="19"/>
  <c r="Q19" i="19"/>
  <c r="E19" i="19"/>
  <c r="F19" i="19"/>
  <c r="O25" i="19"/>
  <c r="P79" i="19"/>
  <c r="K79" i="19"/>
  <c r="I79" i="19"/>
  <c r="Q79" i="19"/>
  <c r="C79" i="19"/>
  <c r="E79" i="19"/>
  <c r="J79" i="19"/>
  <c r="L79" i="19"/>
  <c r="M79" i="19"/>
  <c r="F79" i="19"/>
  <c r="D69" i="19"/>
  <c r="H74" i="19"/>
  <c r="I26" i="19"/>
  <c r="C26" i="19"/>
  <c r="F26" i="19"/>
  <c r="J26" i="19"/>
  <c r="Q26" i="19"/>
  <c r="E26" i="19"/>
  <c r="P26" i="19"/>
  <c r="M26" i="19"/>
  <c r="L26" i="19"/>
  <c r="K26" i="19"/>
  <c r="C58" i="19"/>
  <c r="F58" i="19"/>
  <c r="P58" i="19"/>
  <c r="E58" i="19"/>
  <c r="G58" i="19" s="1"/>
  <c r="Q58" i="19"/>
  <c r="K58" i="19"/>
  <c r="L58" i="19"/>
  <c r="I58" i="19"/>
  <c r="J58" i="19"/>
  <c r="M58" i="19"/>
  <c r="J50" i="19"/>
  <c r="M50" i="19"/>
  <c r="C50" i="19"/>
  <c r="L50" i="19"/>
  <c r="Q50" i="19"/>
  <c r="I50" i="19"/>
  <c r="P50" i="19"/>
  <c r="E50" i="19"/>
  <c r="K50" i="19"/>
  <c r="F50" i="19"/>
  <c r="J14" i="19"/>
  <c r="F14" i="19"/>
  <c r="C14" i="19"/>
  <c r="M14" i="19"/>
  <c r="I14" i="19"/>
  <c r="L14" i="19"/>
  <c r="E14" i="19"/>
  <c r="P14" i="19"/>
  <c r="K14" i="19"/>
  <c r="Q14" i="19"/>
  <c r="Q7" i="19"/>
  <c r="I7" i="19"/>
  <c r="J7" i="19"/>
  <c r="E7" i="19"/>
  <c r="K7" i="19"/>
  <c r="C7" i="19"/>
  <c r="L7" i="19"/>
  <c r="F7" i="19"/>
  <c r="P7" i="19"/>
  <c r="M7" i="19"/>
  <c r="D19" i="19"/>
  <c r="G19" i="19"/>
  <c r="P21" i="19"/>
  <c r="M21" i="19"/>
  <c r="J21" i="19"/>
  <c r="L21" i="19"/>
  <c r="E21" i="19"/>
  <c r="I21" i="19"/>
  <c r="Q21" i="19"/>
  <c r="C21" i="19"/>
  <c r="K21" i="19"/>
  <c r="F21" i="19"/>
  <c r="O102" i="19"/>
  <c r="R102" i="19" s="1"/>
  <c r="D60" i="19"/>
  <c r="E67" i="19"/>
  <c r="L67" i="19"/>
  <c r="J67" i="19"/>
  <c r="F67" i="19"/>
  <c r="K67" i="19"/>
  <c r="Q67" i="19"/>
  <c r="I67" i="19"/>
  <c r="M67" i="19"/>
  <c r="C67" i="19"/>
  <c r="P67" i="19"/>
  <c r="M70" i="19"/>
  <c r="K70" i="19"/>
  <c r="C70" i="19"/>
  <c r="F70" i="19"/>
  <c r="E70" i="19"/>
  <c r="Q70" i="19"/>
  <c r="P70" i="19"/>
  <c r="I70" i="19"/>
  <c r="L70" i="19"/>
  <c r="J70" i="19"/>
  <c r="L38" i="19"/>
  <c r="K38" i="19"/>
  <c r="E38" i="19"/>
  <c r="C38" i="19"/>
  <c r="I38" i="19"/>
  <c r="J38" i="19"/>
  <c r="M38" i="19"/>
  <c r="P38" i="19"/>
  <c r="Q38" i="19"/>
  <c r="F38" i="19"/>
  <c r="O52" i="19"/>
  <c r="R52" i="19" s="1"/>
  <c r="D8" i="19"/>
  <c r="O76" i="19"/>
  <c r="P75" i="19"/>
  <c r="L75" i="19"/>
  <c r="M75" i="19"/>
  <c r="C75" i="19"/>
  <c r="F75" i="19"/>
  <c r="J75" i="19"/>
  <c r="I75" i="19"/>
  <c r="K75" i="19"/>
  <c r="E75" i="19"/>
  <c r="Q75" i="19"/>
  <c r="G8" i="19" l="1"/>
  <c r="G60" i="19"/>
  <c r="N74" i="19"/>
  <c r="G74" i="19"/>
  <c r="G92" i="19"/>
  <c r="R98" i="19"/>
  <c r="R13" i="19"/>
  <c r="N65" i="19"/>
  <c r="R62" i="19"/>
  <c r="G16" i="19"/>
  <c r="R85" i="19"/>
  <c r="G33" i="19"/>
  <c r="G79" i="19"/>
  <c r="E170" i="19"/>
  <c r="G69" i="19"/>
  <c r="N34" i="19"/>
  <c r="R41" i="19"/>
  <c r="M170" i="19"/>
  <c r="G65" i="19"/>
  <c r="O170" i="19"/>
  <c r="D170" i="19"/>
  <c r="G48" i="19"/>
  <c r="G30" i="19"/>
  <c r="N46" i="19"/>
  <c r="K170" i="19"/>
  <c r="P170" i="19"/>
  <c r="R25" i="19"/>
  <c r="R69" i="19"/>
  <c r="R91" i="19"/>
  <c r="G104" i="19"/>
  <c r="Q170" i="19"/>
  <c r="L170" i="19"/>
  <c r="I170" i="19"/>
  <c r="R50" i="19"/>
  <c r="G43" i="19"/>
  <c r="N64" i="19"/>
  <c r="N54" i="19"/>
  <c r="J170" i="19"/>
  <c r="R103" i="19"/>
  <c r="G80" i="19"/>
  <c r="N84" i="19"/>
  <c r="R80" i="19"/>
  <c r="H170" i="19"/>
  <c r="F170" i="19"/>
  <c r="R75" i="19"/>
  <c r="R76" i="19"/>
  <c r="N97" i="19"/>
  <c r="G32" i="19"/>
  <c r="R112" i="19"/>
  <c r="N99" i="19"/>
  <c r="G12" i="19"/>
  <c r="R61" i="19"/>
  <c r="G83" i="19"/>
  <c r="N80" i="19"/>
  <c r="N87" i="19"/>
  <c r="R23" i="19"/>
  <c r="S23" i="19" s="1"/>
  <c r="R54" i="19"/>
  <c r="R11" i="19"/>
  <c r="N101" i="19"/>
  <c r="N114" i="19"/>
  <c r="R4" i="19"/>
  <c r="N49" i="19"/>
  <c r="R84" i="19"/>
  <c r="G72" i="19"/>
  <c r="R65" i="19"/>
  <c r="N61" i="19"/>
  <c r="R77" i="19"/>
  <c r="G96" i="19"/>
  <c r="N33" i="19"/>
  <c r="N19" i="19"/>
  <c r="N70" i="19"/>
  <c r="N38" i="19"/>
  <c r="N37" i="19"/>
  <c r="G71" i="19"/>
  <c r="N112" i="19"/>
  <c r="N8" i="19"/>
  <c r="N72" i="19"/>
  <c r="R95" i="19"/>
  <c r="R90" i="19"/>
  <c r="G97" i="19"/>
  <c r="G109" i="19"/>
  <c r="G106" i="19"/>
  <c r="N42" i="19"/>
  <c r="N12" i="19"/>
  <c r="N7" i="19"/>
  <c r="N10" i="19"/>
  <c r="N90" i="19"/>
  <c r="N104" i="19"/>
  <c r="R74" i="19"/>
  <c r="S74" i="19" s="1"/>
  <c r="R51" i="19"/>
  <c r="N71" i="19"/>
  <c r="N45" i="19"/>
  <c r="N43" i="19"/>
  <c r="G51" i="19"/>
  <c r="R73" i="19"/>
  <c r="G17" i="19"/>
  <c r="S16" i="19"/>
  <c r="G45" i="19"/>
  <c r="R43" i="19"/>
  <c r="N100" i="19"/>
  <c r="R45" i="19"/>
  <c r="N15" i="19"/>
  <c r="G50" i="19"/>
  <c r="R58" i="19"/>
  <c r="G63" i="19"/>
  <c r="G23" i="19"/>
  <c r="R71" i="19"/>
  <c r="N14" i="19"/>
  <c r="G40" i="19"/>
  <c r="R87" i="19"/>
  <c r="R26" i="19"/>
  <c r="N36" i="19"/>
  <c r="G61" i="19"/>
  <c r="R35" i="19"/>
  <c r="G54" i="19"/>
  <c r="N67" i="19"/>
  <c r="R8" i="19"/>
  <c r="G76" i="19"/>
  <c r="R17" i="19"/>
  <c r="G24" i="19"/>
  <c r="G70" i="19"/>
  <c r="N103" i="19"/>
  <c r="G9" i="19"/>
  <c r="G34" i="19"/>
  <c r="N55" i="19"/>
  <c r="R110" i="19"/>
  <c r="R78" i="19"/>
  <c r="G84" i="19"/>
  <c r="S84" i="19" s="1"/>
  <c r="G103" i="19"/>
  <c r="G88" i="19"/>
  <c r="G81" i="19"/>
  <c r="G112" i="19"/>
  <c r="S112" i="19" s="1"/>
  <c r="R93" i="19"/>
  <c r="N16" i="19"/>
  <c r="G95" i="19"/>
  <c r="R40" i="19"/>
  <c r="N22" i="19"/>
  <c r="N68" i="19"/>
  <c r="R34" i="19"/>
  <c r="G93" i="19"/>
  <c r="R97" i="19"/>
  <c r="G14" i="19"/>
  <c r="N29" i="19"/>
  <c r="R66" i="19"/>
  <c r="N93" i="19"/>
  <c r="R59" i="19"/>
  <c r="G73" i="19"/>
  <c r="G26" i="19"/>
  <c r="G90" i="19"/>
  <c r="G102" i="19"/>
  <c r="G44" i="19"/>
  <c r="S44" i="19" s="1"/>
  <c r="N96" i="19"/>
  <c r="G38" i="19"/>
  <c r="R38" i="19"/>
  <c r="N35" i="19"/>
  <c r="R39" i="19"/>
  <c r="G87" i="19"/>
  <c r="N24" i="19"/>
  <c r="R81" i="19"/>
  <c r="N91" i="19"/>
  <c r="R64" i="19"/>
  <c r="R33" i="19"/>
  <c r="S33" i="19" s="1"/>
  <c r="R79" i="19"/>
  <c r="R68" i="19"/>
  <c r="R60" i="19"/>
  <c r="N47" i="19"/>
  <c r="N63" i="19"/>
  <c r="R20" i="19"/>
  <c r="G68" i="19"/>
  <c r="N56" i="19"/>
  <c r="N106" i="19"/>
  <c r="G85" i="19"/>
  <c r="G31" i="19"/>
  <c r="N79" i="19"/>
  <c r="N107" i="19"/>
  <c r="N69" i="19"/>
  <c r="S69" i="19" s="1"/>
  <c r="N31" i="19"/>
  <c r="N53" i="19"/>
  <c r="G7" i="19"/>
  <c r="N32" i="19"/>
  <c r="G57" i="19"/>
  <c r="N78" i="19"/>
  <c r="G111" i="19"/>
  <c r="N89" i="19"/>
  <c r="G11" i="19"/>
  <c r="N44" i="19"/>
  <c r="G107" i="19"/>
  <c r="G47" i="19"/>
  <c r="G56" i="19"/>
  <c r="R96" i="19"/>
  <c r="N83" i="19"/>
  <c r="N73" i="19"/>
  <c r="G75" i="19"/>
  <c r="G5" i="19"/>
  <c r="G4" i="19"/>
  <c r="R63" i="19"/>
  <c r="N59" i="19"/>
  <c r="N9" i="19"/>
  <c r="R21" i="19"/>
  <c r="R22" i="19"/>
  <c r="N18" i="19"/>
  <c r="R9" i="19"/>
  <c r="N50" i="19"/>
  <c r="S54" i="19"/>
  <c r="N81" i="19"/>
  <c r="R101" i="19"/>
  <c r="R7" i="19"/>
  <c r="G35" i="19"/>
  <c r="N13" i="19"/>
  <c r="R107" i="19"/>
  <c r="R10" i="19"/>
  <c r="R6" i="19"/>
  <c r="R106" i="19"/>
  <c r="G64" i="19"/>
  <c r="G6" i="19"/>
  <c r="G41" i="19"/>
  <c r="G105" i="19"/>
  <c r="N77" i="19"/>
  <c r="R28" i="19"/>
  <c r="G36" i="19"/>
  <c r="N62" i="19"/>
  <c r="N52" i="19"/>
  <c r="R18" i="19"/>
  <c r="R5" i="19"/>
  <c r="R14" i="19"/>
  <c r="N82" i="19"/>
  <c r="G13" i="19"/>
  <c r="G20" i="19"/>
  <c r="N48" i="19"/>
  <c r="G101" i="19"/>
  <c r="N75" i="19"/>
  <c r="N40" i="19"/>
  <c r="R86" i="19"/>
  <c r="G29" i="19"/>
  <c r="G108" i="19"/>
  <c r="G10" i="19"/>
  <c r="N86" i="19"/>
  <c r="R56" i="19"/>
  <c r="S56" i="19" s="1"/>
  <c r="R36" i="19"/>
  <c r="G42" i="19"/>
  <c r="N23" i="19"/>
  <c r="G89" i="19"/>
  <c r="N26" i="19"/>
  <c r="N102" i="19"/>
  <c r="R109" i="19"/>
  <c r="R46" i="19"/>
  <c r="R37" i="19"/>
  <c r="S37" i="19" s="1"/>
  <c r="R70" i="19"/>
  <c r="G78" i="19"/>
  <c r="R29" i="19"/>
  <c r="N66" i="19"/>
  <c r="R92" i="19"/>
  <c r="G86" i="19"/>
  <c r="R100" i="19"/>
  <c r="R27" i="19"/>
  <c r="N5" i="19"/>
  <c r="G39" i="19"/>
  <c r="N88" i="19"/>
  <c r="N92" i="19"/>
  <c r="S61" i="19"/>
  <c r="N21" i="19"/>
  <c r="G22" i="19"/>
  <c r="N20" i="19"/>
  <c r="R72" i="19"/>
  <c r="R108" i="19"/>
  <c r="R99" i="19"/>
  <c r="N57" i="19"/>
  <c r="S57" i="19" s="1"/>
  <c r="G52" i="19"/>
  <c r="S52" i="19" s="1"/>
  <c r="N76" i="19"/>
  <c r="N30" i="19"/>
  <c r="N85" i="19"/>
  <c r="R114" i="19"/>
  <c r="R104" i="19"/>
  <c r="N11" i="19"/>
  <c r="N60" i="19"/>
  <c r="R30" i="19"/>
  <c r="N105" i="19"/>
  <c r="N6" i="19"/>
  <c r="R15" i="19"/>
  <c r="R24" i="19"/>
  <c r="N58" i="19"/>
  <c r="N41" i="19"/>
  <c r="R83" i="19"/>
  <c r="G49" i="19"/>
  <c r="S49" i="19" s="1"/>
  <c r="N111" i="19"/>
  <c r="N94" i="19"/>
  <c r="N109" i="19"/>
  <c r="N110" i="19"/>
  <c r="R82" i="19"/>
  <c r="S76" i="19"/>
  <c r="R67" i="19"/>
  <c r="N39" i="19"/>
  <c r="G82" i="19"/>
  <c r="N17" i="19"/>
  <c r="G99" i="19"/>
  <c r="G62" i="19"/>
  <c r="S62" i="19" s="1"/>
  <c r="N51" i="19"/>
  <c r="S51" i="19" s="1"/>
  <c r="G66" i="19"/>
  <c r="R55" i="19"/>
  <c r="S55" i="19" s="1"/>
  <c r="G100" i="19"/>
  <c r="N98" i="19"/>
  <c r="S98" i="19" s="1"/>
  <c r="R12" i="19"/>
  <c r="G67" i="19"/>
  <c r="R19" i="19"/>
  <c r="S19" i="19" s="1"/>
  <c r="N95" i="19"/>
  <c r="G18" i="19"/>
  <c r="R111" i="19"/>
  <c r="N108" i="19"/>
  <c r="G53" i="19"/>
  <c r="S53" i="19" s="1"/>
  <c r="R48" i="19"/>
  <c r="S48" i="19" s="1"/>
  <c r="R42" i="19"/>
  <c r="R47" i="19"/>
  <c r="S47" i="19" s="1"/>
  <c r="G21" i="19"/>
  <c r="G15" i="19"/>
  <c r="G59" i="19"/>
  <c r="G94" i="19"/>
  <c r="G27" i="19"/>
  <c r="G114" i="19"/>
  <c r="R94" i="19"/>
  <c r="N28" i="19"/>
  <c r="N25" i="19"/>
  <c r="S25" i="19" s="1"/>
  <c r="R105" i="19"/>
  <c r="S105" i="19" s="1"/>
  <c r="G91" i="19"/>
  <c r="N4" i="19"/>
  <c r="S100" i="19" l="1"/>
  <c r="S46" i="19"/>
  <c r="S80" i="19"/>
  <c r="N170" i="19"/>
  <c r="S91" i="19"/>
  <c r="S31" i="19"/>
  <c r="S97" i="19"/>
  <c r="S8" i="19"/>
  <c r="S45" i="19"/>
  <c r="R170" i="19"/>
  <c r="S32" i="19"/>
  <c r="S68" i="19"/>
  <c r="S85" i="19"/>
  <c r="S13" i="19"/>
  <c r="S4" i="19"/>
  <c r="G170" i="19"/>
  <c r="S79" i="19"/>
  <c r="S73" i="19"/>
  <c r="S43" i="19"/>
  <c r="S77" i="19"/>
  <c r="S82" i="19"/>
  <c r="S104" i="19"/>
  <c r="S89" i="19"/>
  <c r="S42" i="19"/>
  <c r="S103" i="19"/>
  <c r="S65" i="19"/>
  <c r="S83" i="19"/>
  <c r="S102" i="19"/>
  <c r="S95" i="19"/>
  <c r="S50" i="19"/>
  <c r="S99" i="19"/>
  <c r="S6" i="19"/>
  <c r="S90" i="19"/>
  <c r="S110" i="19"/>
  <c r="S72" i="19"/>
  <c r="S71" i="19"/>
  <c r="S70" i="19"/>
  <c r="S5" i="19"/>
  <c r="S41" i="19"/>
  <c r="S22" i="19"/>
  <c r="S75" i="19"/>
  <c r="S11" i="19"/>
  <c r="S88" i="19"/>
  <c r="S29" i="19"/>
  <c r="S12" i="19"/>
  <c r="S7" i="19"/>
  <c r="S92" i="19"/>
  <c r="S101" i="19"/>
  <c r="S21" i="19"/>
  <c r="S87" i="19"/>
  <c r="S94" i="19"/>
  <c r="S24" i="19"/>
  <c r="S114" i="19"/>
  <c r="S108" i="19"/>
  <c r="S106" i="19"/>
  <c r="S38" i="19"/>
  <c r="S59" i="19"/>
  <c r="S34" i="19"/>
  <c r="S93" i="19"/>
  <c r="S20" i="19"/>
  <c r="S10" i="19"/>
  <c r="S66" i="19"/>
  <c r="S15" i="19"/>
  <c r="S64" i="19"/>
  <c r="S86" i="19"/>
  <c r="S107" i="19"/>
  <c r="S9" i="19"/>
  <c r="S96" i="19"/>
  <c r="S81" i="19"/>
  <c r="S40" i="19"/>
  <c r="S35" i="19"/>
  <c r="S28" i="19"/>
  <c r="S111" i="19"/>
  <c r="S67" i="19"/>
  <c r="S30" i="19"/>
  <c r="S27" i="19"/>
  <c r="S36" i="19"/>
  <c r="S14" i="19"/>
  <c r="S63" i="19"/>
  <c r="S60" i="19"/>
  <c r="S109" i="19"/>
  <c r="S18" i="19"/>
  <c r="S39" i="19"/>
  <c r="S78" i="19"/>
  <c r="S17" i="19"/>
  <c r="S26" i="19"/>
  <c r="S58" i="19"/>
  <c r="S170" i="19" l="1"/>
</calcChain>
</file>

<file path=xl/sharedStrings.xml><?xml version="1.0" encoding="utf-8"?>
<sst xmlns="http://schemas.openxmlformats.org/spreadsheetml/2006/main" count="2559" uniqueCount="631">
  <si>
    <t>ที่</t>
  </si>
  <si>
    <t>รวม</t>
  </si>
  <si>
    <t>ป.1</t>
  </si>
  <si>
    <t>ป.2</t>
  </si>
  <si>
    <t>ป.3</t>
  </si>
  <si>
    <t>ป.4</t>
  </si>
  <si>
    <t>ป.5</t>
  </si>
  <si>
    <t>ป.6</t>
  </si>
  <si>
    <t>อ.1</t>
  </si>
  <si>
    <t>อ.2</t>
  </si>
  <si>
    <t>ม.1</t>
  </si>
  <si>
    <t>ม.2</t>
  </si>
  <si>
    <t>ม.3</t>
  </si>
  <si>
    <t>รวมทั้งสิ้น</t>
  </si>
  <si>
    <t>เพศ</t>
  </si>
  <si>
    <t>ห้อง</t>
  </si>
  <si>
    <t>ครู</t>
  </si>
  <si>
    <t>อนุบาลศรีสำโรง</t>
  </si>
  <si>
    <t>ชาย</t>
  </si>
  <si>
    <t>ม.2 ต.สามเรือน</t>
  </si>
  <si>
    <t>หญิง</t>
  </si>
  <si>
    <t>วัดบ้านกรุ</t>
  </si>
  <si>
    <t>ม.4 ต.สามเรือน</t>
  </si>
  <si>
    <t>เทวัญอำนวยวิทย์</t>
  </si>
  <si>
    <t>ม.11 ต.สามเรือน</t>
  </si>
  <si>
    <t>บ้านคลองตาล(กระจ่างจินดา)</t>
  </si>
  <si>
    <t>ม.5 ต.คลองตาล</t>
  </si>
  <si>
    <t>บ้านวังลึก(ยุวนาฏชนูทิศ)</t>
  </si>
  <si>
    <t>ม.3 ต.วังลึก</t>
  </si>
  <si>
    <t>บ้านหนองยาว</t>
  </si>
  <si>
    <t>ม.6 ต.เกาะตาเลี้ยง</t>
  </si>
  <si>
    <t>ม.9 ต.ทับผึ้ง</t>
  </si>
  <si>
    <t>บ้านเตว็ดกลาง</t>
  </si>
  <si>
    <t>ม.4 ต.ทับผึ้ง</t>
  </si>
  <si>
    <t>วัดศรีสังวร</t>
  </si>
  <si>
    <t>ม.6 ต.ทับผึ้ง</t>
  </si>
  <si>
    <t>บ้านทับผึ้ง</t>
  </si>
  <si>
    <t>ม.8 ต.ทับผึ้ง</t>
  </si>
  <si>
    <t>มิตรสัมพันธ์(เพียวอนุสรณ์)</t>
  </si>
  <si>
    <t>วัดวังใหญ่</t>
  </si>
  <si>
    <t>ม.1 ต.วังใหญ่</t>
  </si>
  <si>
    <t>บ้านโคกกะทือ</t>
  </si>
  <si>
    <t>ม.5 ต.วังใหญ่</t>
  </si>
  <si>
    <t>บ้านวังทอง</t>
  </si>
  <si>
    <t>ม.6 ต.วังทอง</t>
  </si>
  <si>
    <t>ประชาอุทิศ</t>
  </si>
  <si>
    <t>ม.5 ต.วัดเกาะ</t>
  </si>
  <si>
    <t>บ้านนา</t>
  </si>
  <si>
    <t>บ้านหนองแหน</t>
  </si>
  <si>
    <t>ม.1 ต.วัดเกาะ</t>
  </si>
  <si>
    <t>วัดเกาะ</t>
  </si>
  <si>
    <t>ม.3 ต.วัดเกาะ</t>
  </si>
  <si>
    <t>บ้านสันติพิทยาคาร</t>
  </si>
  <si>
    <t>ม.7 ต.วัดเกาะ</t>
  </si>
  <si>
    <t>ม.7 ต.บ้านไร่</t>
  </si>
  <si>
    <t>บ้านดอนจันทร์</t>
  </si>
  <si>
    <t>ม.4 ต.บ้านไร่</t>
  </si>
  <si>
    <t>บ้านบุ่งสัก</t>
  </si>
  <si>
    <t>ม.8 ต.บ้านไร่</t>
  </si>
  <si>
    <t>บ้านซ่าน</t>
  </si>
  <si>
    <t>ม.2 ต.บ้านซ่าน</t>
  </si>
  <si>
    <t>บ้านปากคลองแดน</t>
  </si>
  <si>
    <t>ม.8 ต.บ้านซ่าน</t>
  </si>
  <si>
    <t>บ้านโซกเปือย</t>
  </si>
  <si>
    <t>ม.7 ต.นาขุนไกร</t>
  </si>
  <si>
    <t>ม.4 ต.ราวต้นจันทร์</t>
  </si>
  <si>
    <t>บ้านสันติสุข</t>
  </si>
  <si>
    <t>ม.2 ต.นาขุนไกร</t>
  </si>
  <si>
    <t>บ้านท่ามักกะสัง</t>
  </si>
  <si>
    <t>ม.6 ต.ราวต้นจันทร์</t>
  </si>
  <si>
    <t>บ้านวังไฟไหม้</t>
  </si>
  <si>
    <t>บ้านเขาดินไพรวัน</t>
  </si>
  <si>
    <t>บ้านวังตามน(น้อยประชาสรรค์)</t>
  </si>
  <si>
    <t>บ้านนาขุนไกร</t>
  </si>
  <si>
    <t>บ้านวังพิกุล</t>
  </si>
  <si>
    <t>บ้านวังสมบูรณ์</t>
  </si>
  <si>
    <t>ม.5 ต.นาขุนไกร</t>
  </si>
  <si>
    <t>บ้านกลางดง</t>
  </si>
  <si>
    <t>บ้านหัวฝาย</t>
  </si>
  <si>
    <t>บ้านโป่งฝาง</t>
  </si>
  <si>
    <t>ม.4 ต.กลางดง</t>
  </si>
  <si>
    <t>เชิงผา</t>
  </si>
  <si>
    <t>ม.11 ต.กลางดง</t>
  </si>
  <si>
    <t>บ้านแม่บ่อทอง</t>
  </si>
  <si>
    <t>ม.6 ต.กลางดง</t>
  </si>
  <si>
    <t>บ้านแม่ทุเลาใน</t>
  </si>
  <si>
    <t>บ้านหนองผักบุ้ง</t>
  </si>
  <si>
    <t>บ้านบึงบอน</t>
  </si>
  <si>
    <t>ม.13 ต.กลางดง</t>
  </si>
  <si>
    <t>บ้านห้วยเจริญ</t>
  </si>
  <si>
    <t>ม.12 ต.กลางดง</t>
  </si>
  <si>
    <t>บ้านไทยชนะศึก</t>
  </si>
  <si>
    <t>บ้านหนองรังสิต</t>
  </si>
  <si>
    <t>บ้านแสงสว่าง</t>
  </si>
  <si>
    <t>บ้านท่าวิเศษ</t>
  </si>
  <si>
    <t>บ้านลานตาเมือง</t>
  </si>
  <si>
    <t>บ้านธารน้ำทิพย์</t>
  </si>
  <si>
    <t>บ้านวังธาร</t>
  </si>
  <si>
    <t>บ้านโซกม่วง</t>
  </si>
  <si>
    <t>บ้านแม่ทุเลา</t>
  </si>
  <si>
    <t>บ้านคลองสำราญ</t>
  </si>
  <si>
    <t>ม.9 ต.ไทยชนะศึก</t>
  </si>
  <si>
    <t>บ้านฝังหมิ่น</t>
  </si>
  <si>
    <t>บ้านธารชะอม</t>
  </si>
  <si>
    <t>ม.6 ต.ไทยชนะศึก</t>
  </si>
  <si>
    <t>บ้านหนองหมื่นชัย</t>
  </si>
  <si>
    <t>177 ม.5 ต.ไทยชนะศึก</t>
  </si>
  <si>
    <t>บ้านแม่เทิน</t>
  </si>
  <si>
    <t>บ้านปางสา</t>
  </si>
  <si>
    <t>ม.10 ต.แม่สิน</t>
  </si>
  <si>
    <t>บ้านโป่งตีนตั่ง</t>
  </si>
  <si>
    <t>ม.11 ต.แม่สิน</t>
  </si>
  <si>
    <t>ม.1 ต.แม่สิน</t>
  </si>
  <si>
    <t>บ้านแม่ฮู้</t>
  </si>
  <si>
    <t>บ้านตึก</t>
  </si>
  <si>
    <t>วัดภูนก</t>
  </si>
  <si>
    <t>บ้านนาต้นจั่น</t>
  </si>
  <si>
    <t>บ้านหมอนสูง</t>
  </si>
  <si>
    <t>ม.10 ต.บ้านตึก</t>
  </si>
  <si>
    <t>บ้านดงย่าปา</t>
  </si>
  <si>
    <t>ม.6 ต.บ้านตึก</t>
  </si>
  <si>
    <t>บ้านแม่คุ</t>
  </si>
  <si>
    <t>ม.8 ต.บ้านตึก</t>
  </si>
  <si>
    <t>บ้านห้วยตม</t>
  </si>
  <si>
    <t>ม.7 ต.บ้านตึก</t>
  </si>
  <si>
    <t>บ้านป่างิ้ว(ราษฎร์บำรุง)</t>
  </si>
  <si>
    <t>ม.5 ต.ป่างิ้ว</t>
  </si>
  <si>
    <t>ม.9 ต.หนองอ้อ</t>
  </si>
  <si>
    <t>ม.4 ต.หนองอ้อ</t>
  </si>
  <si>
    <t>ม.5 ต.หนองอ้อ</t>
  </si>
  <si>
    <t>ม.6 ต.หนองอ้อ</t>
  </si>
  <si>
    <t>ม.1 ต.หนองอ้อ</t>
  </si>
  <si>
    <t>ม.5 ต.ท่าชัย</t>
  </si>
  <si>
    <t xml:space="preserve">ม.4 ต.ท่าชัย </t>
  </si>
  <si>
    <t>บ้านหนองบัว</t>
  </si>
  <si>
    <t>ม.6 ต.ท่าชัย</t>
  </si>
  <si>
    <t>บ้านศาลาไก่ฟุบ</t>
  </si>
  <si>
    <t>ม.7 ต.ท่าชัย</t>
  </si>
  <si>
    <t>บ้านแม่ราก</t>
  </si>
  <si>
    <t>บ้านทุ่งพล้อ</t>
  </si>
  <si>
    <t>ม.3 ต.ป่างิ้ว</t>
  </si>
  <si>
    <t>บ้านดอยไก่เขี่ย</t>
  </si>
  <si>
    <t>ม.7 ต.ป่างิ้ว</t>
  </si>
  <si>
    <t>วัดวังค่า</t>
  </si>
  <si>
    <t>ม.12 ต.ป่างิ้ว</t>
  </si>
  <si>
    <t>บ้านแม่สำ</t>
  </si>
  <si>
    <t>ม.1 ต.แม่สำ</t>
  </si>
  <si>
    <t>บ้านท่าโพธิ์</t>
  </si>
  <si>
    <t>ม.3 ต.แม่สำ</t>
  </si>
  <si>
    <t>บ้านดอนระเบียง</t>
  </si>
  <si>
    <t>บ้านปากสาน</t>
  </si>
  <si>
    <t>ม.7 ต.แม่สำ</t>
  </si>
  <si>
    <t>บ้านสันหีบ</t>
  </si>
  <si>
    <t>ม.8 ต.แม่สำ</t>
  </si>
  <si>
    <t>บ้านแม่สาน</t>
  </si>
  <si>
    <t>ม.6 ต.แม่สำ</t>
  </si>
  <si>
    <t>ม.10 ต.แม่สำ</t>
  </si>
  <si>
    <t>บ้านแก่ง</t>
  </si>
  <si>
    <t>ม.1 ต.บ้านแก่ง</t>
  </si>
  <si>
    <t>ม.2 ต.บ้านแก่ง</t>
  </si>
  <si>
    <t>บ้านปากคะยาง</t>
  </si>
  <si>
    <t>ม.3 ต.บ้านแก่ง</t>
  </si>
  <si>
    <t>บ้านลำโชค</t>
  </si>
  <si>
    <t>ม.7 ต.บ้านแก่ง</t>
  </si>
  <si>
    <t>บ้านป่าคา</t>
  </si>
  <si>
    <t>ม.6 ต.บ้านแก่ง</t>
  </si>
  <si>
    <t>บ้านแม่ท่าแพ</t>
  </si>
  <si>
    <t>ม.8 ต.บ้านแก่ง</t>
  </si>
  <si>
    <t>บ้านห้วยหยวก</t>
  </si>
  <si>
    <t>ม.5 ต.บ้านแก่ง</t>
  </si>
  <si>
    <t>บ้านดงคู่</t>
  </si>
  <si>
    <t>บ้านห้วยไคร้</t>
  </si>
  <si>
    <t>บ้านห้วยติ่ง</t>
  </si>
  <si>
    <t>บ้านสารจิตร</t>
  </si>
  <si>
    <t>ม.3 ต.สารจิตร</t>
  </si>
  <si>
    <t>วัดแสนตอ</t>
  </si>
  <si>
    <t>ม.11 ต.สารจิตร</t>
  </si>
  <si>
    <t>วัดโบราณหลวง</t>
  </si>
  <si>
    <t>ม.1 ต.สารจิตร</t>
  </si>
  <si>
    <t>วัดตลิ่งชัน</t>
  </si>
  <si>
    <t>บ้านพระปรางค์</t>
  </si>
  <si>
    <t>ชุมชนบ้านคลองยาง</t>
  </si>
  <si>
    <t>ม.4 ต.คลองยาง</t>
  </si>
  <si>
    <t>บ้านวังแร่</t>
  </si>
  <si>
    <t>ม.2 ต.คลองยาง</t>
  </si>
  <si>
    <t>บ้านไผ่ตะล่อม</t>
  </si>
  <si>
    <t>บ้านดงไทยวิทยา</t>
  </si>
  <si>
    <t>ม.2 ต.นาทุ่ง</t>
  </si>
  <si>
    <t>บ้านเขาทอง</t>
  </si>
  <si>
    <t>ม.5 ต.นาทุ่ง</t>
  </si>
  <si>
    <t>บ้านขอนซุง</t>
  </si>
  <si>
    <t>บ้านคลองแห้ง</t>
  </si>
  <si>
    <t>ม.1 ต.เมืองบางขลัง</t>
  </si>
  <si>
    <t>วัดปากคลองช้าง</t>
  </si>
  <si>
    <t>ม.2 ต.เมืองบางขลัง</t>
  </si>
  <si>
    <t>บ้านวัดโบสถ์</t>
  </si>
  <si>
    <t>ม.5 ต.เมืองบางขลัง</t>
  </si>
  <si>
    <t>วัดคลองกระจง</t>
  </si>
  <si>
    <t>อนุบาลสวรรคโลก(คุ้งวารีวิทยา)</t>
  </si>
  <si>
    <t>ม.2 ต.ย่านยาว</t>
  </si>
  <si>
    <t>วัดไผ่ล้อม</t>
  </si>
  <si>
    <t>ม.8 ต.ย่านยาว</t>
  </si>
  <si>
    <t>วัดไทรย้อย</t>
  </si>
  <si>
    <t>วัดกรงทอง</t>
  </si>
  <si>
    <t xml:space="preserve">ม.5 ต.คลองกระจง </t>
  </si>
  <si>
    <t>วัดหนองโว้ง(อรรถกิจวิทยาคาร)</t>
  </si>
  <si>
    <t>ม.1 ต.เมืองบางยม</t>
  </si>
  <si>
    <t>วัดปากน้ำ</t>
  </si>
  <si>
    <t>ม.6 ต.ปากน้ำ</t>
  </si>
  <si>
    <t>บ้านไม้งาม</t>
  </si>
  <si>
    <t>ม.4 ต.ปากน้ำ</t>
  </si>
  <si>
    <t>บ้านป่าเลา</t>
  </si>
  <si>
    <t>ม.7 ต.ปากน้ำ</t>
  </si>
  <si>
    <t>สามัคคีวิทยา</t>
  </si>
  <si>
    <t>บ้านป่ากุมเกาะ</t>
  </si>
  <si>
    <t>บ้านใหม่โพธิ์งาม</t>
  </si>
  <si>
    <t>ม.7 ต.ป่ากุมเกาะ</t>
  </si>
  <si>
    <t>บ้านนาพง</t>
  </si>
  <si>
    <t>ม.8 ต.ป่ากุมเกาะ</t>
  </si>
  <si>
    <t>วัดคุ้งยาง</t>
  </si>
  <si>
    <t>ม.8 ต.ในเมือง</t>
  </si>
  <si>
    <t>บ้านหนองกลับ</t>
  </si>
  <si>
    <t>วัดป่าถ่อน</t>
  </si>
  <si>
    <t>ม.5 ต.หนองกลับ</t>
  </si>
  <si>
    <t>บ้านท่าทอง</t>
  </si>
  <si>
    <t>ม.2 ต.ท่าทอง</t>
  </si>
  <si>
    <t>บ้านหนองป่าตอ</t>
  </si>
  <si>
    <t>ม.1 ต.ท่าทอง</t>
  </si>
  <si>
    <t>ม.3 ต.ศรีนคร</t>
  </si>
  <si>
    <t>วัดบ้านเหมือง</t>
  </si>
  <si>
    <t>ม.2 ต.ศรีนคร</t>
  </si>
  <si>
    <t>บ้านตาลพร้า</t>
  </si>
  <si>
    <t>ม.1 ต.ศรีนคร</t>
  </si>
  <si>
    <t>ม.9 ต.คลองมะพลับ</t>
  </si>
  <si>
    <t>ม.10 ต.คลองมะพลับ</t>
  </si>
  <si>
    <t>ม.8 ต.หนองบัว</t>
  </si>
  <si>
    <t>วัดศิริบูรณาราม</t>
  </si>
  <si>
    <t>ม.2 ต.คลองมะพลับ</t>
  </si>
  <si>
    <t>บ้านทุ่งมหาชัย</t>
  </si>
  <si>
    <t>ม.3 ต.คลองมะพลับ</t>
  </si>
  <si>
    <t>ม.7 ต.นครเดิฐ</t>
  </si>
  <si>
    <t>บ้านน้ำขุม</t>
  </si>
  <si>
    <t>ม.7 ต.น้ำขุม</t>
  </si>
  <si>
    <t>วัดบ้านคลอง</t>
  </si>
  <si>
    <t>ม.2 ต.น้ำขุม</t>
  </si>
  <si>
    <t>ม.2 ต.นครเดิฐ</t>
  </si>
  <si>
    <t>บ้านบึงงาม</t>
  </si>
  <si>
    <t>ม.4 ต.นครเดิฐ</t>
  </si>
  <si>
    <t>บ้านบึงสวย</t>
  </si>
  <si>
    <t>ม.10 ต.นครเดิฐ</t>
  </si>
  <si>
    <t>ศรีนคร</t>
  </si>
  <si>
    <t>ทุ่งเสลี่ยม</t>
  </si>
  <si>
    <t>ศรีสัชนาลัย</t>
  </si>
  <si>
    <t>สวรรคโลก</t>
  </si>
  <si>
    <t>อำเภอ</t>
  </si>
  <si>
    <t>ศรีสำโรง</t>
  </si>
  <si>
    <t>ม.5 ต.บ้านตึก</t>
  </si>
  <si>
    <t>ศึกษาเกษตรศิลป์</t>
  </si>
  <si>
    <t>บ้านศรีสวรรค์</t>
  </si>
  <si>
    <t xml:space="preserve">สำนักงานเขตพื้นที่การศึกษาประถมศึกษาสุโขทัย เขต  2 </t>
  </si>
  <si>
    <t>โรงเรียน/ที่ตั้ง/รหัสsmis</t>
  </si>
  <si>
    <t>115 ม.1 ต.กลางดง</t>
  </si>
  <si>
    <t>ไทยรัฐวิทยา 30 (ศรีสังวร)</t>
  </si>
  <si>
    <t>ม.11 ต.เขาแก้วศรีสมบูรณ์</t>
  </si>
  <si>
    <t>ม.14 ต.บ้านตึก</t>
  </si>
  <si>
    <t>ม.2 ต.ป่างิ้ว</t>
  </si>
  <si>
    <t>ม.2 ต.ศรีสัชนาลัย</t>
  </si>
  <si>
    <t>ม.4 ต.เมืองบางขลัง</t>
  </si>
  <si>
    <t>ม.8 ต.คลองกระจง</t>
  </si>
  <si>
    <t xml:space="preserve"> ม.6 ต.ป่ากุมเกาะ</t>
  </si>
  <si>
    <t>ม.6 ต.นาขุนไกร</t>
  </si>
  <si>
    <t>อนุบาลศรีนคร(ไทยธัญญานุกูล)</t>
  </si>
  <si>
    <t>บ้านห้วยโป้</t>
  </si>
  <si>
    <t>บ้านสะท้อ</t>
  </si>
  <si>
    <t>บ้านผาเวียง</t>
  </si>
  <si>
    <t>ไชยะวิทยา</t>
  </si>
  <si>
    <t>บ้านป่ากล้วย</t>
  </si>
  <si>
    <t>หมอนสูงประชาสรรค์</t>
  </si>
  <si>
    <t>บ้านวังยายมาก</t>
  </si>
  <si>
    <t>บ้านท่าชัย</t>
  </si>
  <si>
    <t>บ้านดงยาง</t>
  </si>
  <si>
    <t>บ้านเกาะน้อย</t>
  </si>
  <si>
    <t>บ้านป่ายาง</t>
  </si>
  <si>
    <t>หนองอ้อบำเพ็ญ</t>
  </si>
  <si>
    <t>วัดเกาะน้อย</t>
  </si>
  <si>
    <t>หาดเสี้ยววิทยา</t>
  </si>
  <si>
    <t>อนุบาลศรีสัชนาลัย(บ้านหาดสูง)</t>
  </si>
  <si>
    <t>ม.12 ต.แม่สิน</t>
  </si>
  <si>
    <t>ม.4 ต.บ้านตึก</t>
  </si>
  <si>
    <t>บ้านหนองอ้อ(ราษฎร์สามัคคี)</t>
  </si>
  <si>
    <t>ม.6 ต.ศรีสัชนาลัย</t>
  </si>
  <si>
    <t>ระยะทางเขต-รร. 36 กม.</t>
  </si>
  <si>
    <t>ระยะทางเขต-รร. 40 กม.</t>
  </si>
  <si>
    <t>ระยะทางเขต-รร. 65 กม.</t>
  </si>
  <si>
    <t>ระยะทางเขต-รร. 55 กม.</t>
  </si>
  <si>
    <t>ระยะทางเขต-รร. 16 กม.</t>
  </si>
  <si>
    <t>ระยะทางเขต-รร. 18 กม.</t>
  </si>
  <si>
    <t>ระยะทางเขต-รร. 8 กม.</t>
  </si>
  <si>
    <t>ระยะทางเขต-รร. 19 กม.</t>
  </si>
  <si>
    <t>ระยะทางเขต-รร. 13 กม.</t>
  </si>
  <si>
    <t>อ.3</t>
  </si>
  <si>
    <t>รหัสเขต</t>
  </si>
  <si>
    <t>ชื่อเขต</t>
  </si>
  <si>
    <t>รหัสโรงเรียน</t>
  </si>
  <si>
    <t>ชื่อโรงเรียน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</si>
  <si>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</si>
  <si>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</si>
  <si>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</si>
  <si>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</si>
  <si>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</si>
  <si>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</si>
  <si>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</si>
  <si>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</si>
  <si>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</si>
  <si>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</si>
  <si>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</si>
  <si>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</si>
  <si>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</si>
  <si>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</si>
  <si>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</si>
  <si>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</si>
  <si>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</si>
  <si>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</si>
  <si>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</si>
  <si>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</si>
  <si>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</si>
  <si>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</si>
  <si>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</si>
  <si>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</si>
  <si>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</si>
  <si>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</si>
  <si>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</si>
  <si>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</si>
  <si>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</t>
  </si>
  <si>
    <t>สพป.สุโขทัย เขต 2</t>
  </si>
  <si>
    <t>แม่สานสามัคคี</t>
  </si>
  <si>
    <t>บ้านสุเม่น</t>
  </si>
  <si>
    <t>บ้านปากสิน(ตันประชานุเคราะห์)</t>
  </si>
  <si>
    <t>บ้านร้องตลาด(ประชานุเคราะห์)</t>
  </si>
  <si>
    <t>บ้านหนองอ้อ(ราษฏร์สามัคคี)</t>
  </si>
  <si>
    <t>บ้านเกาะตาเลี้ยง(ทองดีประชานุกูล)</t>
  </si>
  <si>
    <t>บ้านเตว็ดนอก(สร้อยสนประชาสรรค์)</t>
  </si>
  <si>
    <t>บ้านไร่(สำนักงานสลากกินแบ่งสงเคราะห์155)</t>
  </si>
  <si>
    <t>บ้านราวต้นจันทน์</t>
  </si>
  <si>
    <t>บ้านวังลึก(ยุวนาฎชนูทิศ)</t>
  </si>
  <si>
    <t>มิตรภาพที่ 38(บ้านหนองเรียง)</t>
  </si>
  <si>
    <t>ไทยรัฐวิทยา  30 (ศรีสังวร)</t>
  </si>
  <si>
    <t>โรตารี่สวรรคโลก 1</t>
  </si>
  <si>
    <t>บ้านดงจันทน์</t>
  </si>
  <si>
    <t>บ้านสามหลัง(ประชารังสรรค์)</t>
  </si>
  <si>
    <t>อนุบาลทุ่งเสลี่ยม(บ้านเหมืองนา)</t>
  </si>
  <si>
    <t>บ้านท่าชุม(ประชาอุทิศวิทยาคาร)</t>
  </si>
  <si>
    <t>บ้านฝั่งหมิ่น</t>
  </si>
  <si>
    <t>อ.3ขวบ</t>
  </si>
  <si>
    <t>อนุบาล</t>
  </si>
  <si>
    <t>ประถม</t>
  </si>
  <si>
    <t>ม.ต้น</t>
  </si>
  <si>
    <t xml:space="preserve">รวมจำนวนนักเรียน/ห้อง </t>
  </si>
  <si>
    <t>มัธยมศึกษาปีที่ 1</t>
  </si>
  <si>
    <t>มัธยมศึกษาปีที่ 2</t>
  </si>
  <si>
    <t>มัธยมศึกษาปีที่ 3</t>
  </si>
  <si>
    <t>สำนักงานเขตพื้นที่การศึกษาประถมศึกษาสุโขทัย เขต 2</t>
  </si>
  <si>
    <t>รวมประถม</t>
  </si>
  <si>
    <t>รวมม.ต้น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</si>
  <si>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</si>
  <si>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</si>
  <si>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</si>
  <si>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</si>
  <si>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</si>
  <si>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</si>
  <si>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</si>
  <si>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</si>
  <si>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</si>
  <si>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</si>
  <si>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</si>
  <si>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</si>
  <si>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</si>
  <si>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</si>
  <si>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</si>
  <si>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</si>
  <si>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</si>
  <si>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</si>
  <si>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</si>
  <si>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</si>
  <si>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</si>
  <si>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</si>
  <si>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</si>
  <si>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</si>
  <si>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</si>
  <si>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</si>
  <si>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</si>
  <si>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</si>
  <si>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</si>
  <si>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</si>
  <si>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</si>
  <si>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</si>
  <si>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</si>
  <si>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</si>
  <si>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</si>
  <si>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</si>
  <si>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</si>
  <si>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</si>
  <si>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</si>
  <si>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</si>
  <si>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</si>
  <si>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</si>
  <si>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</si>
  <si>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</si>
  <si>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</si>
  <si>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</si>
  <si>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</si>
  <si>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</si>
  <si>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</si>
  <si>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</si>
  <si>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</si>
  <si>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</si>
  <si>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</si>
  <si>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</si>
  <si>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</si>
  <si>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</si>
  <si>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</si>
  <si>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รวมห้องม.ต้น</t>
  </si>
  <si>
    <t>รวมทั้งหมด ชาย</t>
  </si>
  <si>
    <t>รวมทั้งหมด หญิง</t>
  </si>
  <si>
    <t>รวมห้องทั้งหมด</t>
  </si>
  <si>
    <t>รหัส</t>
  </si>
  <si>
    <t>โรงเรียน</t>
  </si>
  <si>
    <t>ผลรวมทั้งหมด</t>
  </si>
  <si>
    <t>บ้านท่าทอง (อุดมวิทยาคาร)</t>
  </si>
  <si>
    <t>ไทยรัฐวิทยา 30(ศรีสังวร)</t>
  </si>
  <si>
    <t>จำนวนโรงเรียน</t>
  </si>
  <si>
    <t>จำนวน</t>
  </si>
  <si>
    <t>จำนวนนักเรียน</t>
  </si>
  <si>
    <t>ทั้งหมด</t>
  </si>
  <si>
    <t>ขนาดเล็ก</t>
  </si>
  <si>
    <t>จำนวนห้องเรียน</t>
  </si>
  <si>
    <t>มัธยม</t>
  </si>
  <si>
    <t>อำเภอศรีสัชนาลัย จำนวน 40 โรงเรียน</t>
  </si>
  <si>
    <t>อำเภอศรีนคร จำนวน 10 โรงเรียน</t>
  </si>
  <si>
    <t>ขนาดที่ 1</t>
  </si>
  <si>
    <t>ขนาดที่ 2</t>
  </si>
  <si>
    <t>ขนาดที่ 3</t>
  </si>
  <si>
    <t>ขนาดที่ 4</t>
  </si>
  <si>
    <t>ขนาดที่ 5</t>
  </si>
  <si>
    <t>ขนาดที่ 6</t>
  </si>
  <si>
    <t>ขนาดที่ 7</t>
  </si>
  <si>
    <t xml:space="preserve">รวม </t>
  </si>
  <si>
    <t xml:space="preserve"> 0-120 คน</t>
  </si>
  <si>
    <t xml:space="preserve"> 1,500-2,499 คน</t>
  </si>
  <si>
    <t>น้อยกว่า 20 คน</t>
  </si>
  <si>
    <t>21-40 คน</t>
  </si>
  <si>
    <t>41-60 คน</t>
  </si>
  <si>
    <t>61-80 คน</t>
  </si>
  <si>
    <t>81-100 คน</t>
  </si>
  <si>
    <t>101-120 คน</t>
  </si>
  <si>
    <t>ขนาดที่ 2  นักเรียน 121 - 200 คน</t>
  </si>
  <si>
    <t xml:space="preserve">ขนาดที่ 4  นักเรียน 301 - 499 คน </t>
  </si>
  <si>
    <t>ขยายโอกาส</t>
  </si>
  <si>
    <t>สำนักงานเขตพื้นที่การศึกษาประถมศึกษาสุโขทัย เขต 2  อำเภอศรีสัชนาลัย</t>
  </si>
  <si>
    <t>สำนักงานเขตพื้นที่การศึกษาประถมศึกษาสุโขทัย เขต 2  อำเภอศรีสำโรง</t>
  </si>
  <si>
    <t>สำนักงานเขตพื้นที่การศึกษาประถมศึกษาสุโขทัย เขต 2  อำเภอสวรรคโลก</t>
  </si>
  <si>
    <t>สำนักงานเขตพื้นที่การศึกษาประถมศึกษาสุโขทัย เขต 2  อำเภอทุ่งเสลี่ยม</t>
  </si>
  <si>
    <t>สำนักงานเขตพื้นที่การศึกษาประถมศึกษาสุโขทัย เขต 2  อำเภอศรีนคร</t>
  </si>
  <si>
    <t>มัธยมต้น</t>
  </si>
  <si>
    <t>จำนวนครู 25 มิย 2564</t>
  </si>
  <si>
    <t>ศรีสัช</t>
  </si>
  <si>
    <t>ประมวลผลแล้ว</t>
  </si>
  <si>
    <t>ตรวจสอบยอด</t>
  </si>
  <si>
    <t>กรอกข้อมูลในช่องนี้</t>
  </si>
  <si>
    <t>A = H</t>
  </si>
  <si>
    <t>อำเภอศรีสำโรง จำนวน 23 โรงเรียน</t>
  </si>
  <si>
    <t>บ้านหนองบัว อำเภอศรีสัชนาลัย</t>
  </si>
  <si>
    <t>บ้านหนองแหน อำเภอศรีสำโรง</t>
  </si>
  <si>
    <t>บ้านท่าทอง(อุดมวิทยาคาร)</t>
  </si>
  <si>
    <t>บ้านหนองแหน ศรีนคร</t>
  </si>
  <si>
    <t>บ้านหนองบัว อำเภอศรีนคร</t>
  </si>
  <si>
    <t>ม.2 ต.ดงคู่</t>
  </si>
  <si>
    <t>ม.4 ต.ดงคู่</t>
  </si>
  <si>
    <t>ม.1 ต.หาดเสี้ยว</t>
  </si>
  <si>
    <t>ม.3 ต.หาดเสี้ยว</t>
  </si>
  <si>
    <t>ม.3 ต.ท่าชัย</t>
  </si>
  <si>
    <t>ม.2 ต.แม่สิน</t>
  </si>
  <si>
    <t>ม.14 ต.แม่สิน</t>
  </si>
  <si>
    <t>ม.18 ต.แม่สิน</t>
  </si>
  <si>
    <t>ม.6 ต.แม่สิน</t>
  </si>
  <si>
    <t>ม.3 ต.แม่สิน</t>
  </si>
  <si>
    <t>ม.1 ต.ท่าชัย</t>
  </si>
  <si>
    <t>ม.8 ต.ท่าชัย</t>
  </si>
  <si>
    <t>ม.4 ต.เกาะตาเลี้ยง</t>
  </si>
  <si>
    <t>69 ม.1 ต.ทับผึ้ง</t>
  </si>
  <si>
    <t>ม.4 ต.นาขุนไกร</t>
  </si>
  <si>
    <t>ระยะทางเขต-รร. 45 กม.</t>
  </si>
  <si>
    <t>ม.1 ต.นาขุนไกร</t>
  </si>
  <si>
    <t>ม.3 ต.นาขุนไกร</t>
  </si>
  <si>
    <t>ระยะทางเขต-รร. 35 กม.</t>
  </si>
  <si>
    <t>88 ม.4 ต.บ้านนา</t>
  </si>
  <si>
    <t>ระยะทางเขต-รร. 20 กม.</t>
  </si>
  <si>
    <t>ระยะทางเขต-รร. 32 กม.</t>
  </si>
  <si>
    <t>79 ม.5 ต.ราวต้นจันทร์</t>
  </si>
  <si>
    <t>ระยะทางเขต-รร. 24 กม.</t>
  </si>
  <si>
    <t>999 ม.6 ต.คลองยาง</t>
  </si>
  <si>
    <t xml:space="preserve"> ม.5 ต.ป่ากุมเกาะ</t>
  </si>
  <si>
    <t>1 ม.3 ต.ป่ากุมเกาะ</t>
  </si>
  <si>
    <t>99 ม.1 ต.ป่ากุมเกาะ</t>
  </si>
  <si>
    <t>ม.10 ต.ย่านยาว</t>
  </si>
  <si>
    <t>20 ม.2 ต.หนองกลับ</t>
  </si>
  <si>
    <t xml:space="preserve">                             รวมทั้งหมด</t>
  </si>
  <si>
    <t>ม.9 ต.กลางดง</t>
  </si>
  <si>
    <t>ม.5 ต.กลางดง</t>
  </si>
  <si>
    <t>ม.7 ต.เขาแก้วศรีสมบูรณ์</t>
  </si>
  <si>
    <t>99 ม.10 ต.ทุ่งเสลี่ยม</t>
  </si>
  <si>
    <t>ม.4 ต.ทุ่งเสลี่ยม</t>
  </si>
  <si>
    <t>290 ม.12 ต.ทุ่งเสลี่ยม</t>
  </si>
  <si>
    <t>202 ม.8 ต.ทุ่งเสลี่ยม</t>
  </si>
  <si>
    <t>317 ม.2 ต.ทุ่งเสลี่ยม</t>
  </si>
  <si>
    <t>ม.2 ต.ไทยชนะศึก</t>
  </si>
  <si>
    <t>125 ม.4 ต.ไทยชนะศึก</t>
  </si>
  <si>
    <t>ม.4 ต.บ้านใหม่ชัยมงคล</t>
  </si>
  <si>
    <t>199 ม.3 ต.บ้านใหม่ชัยมงคล</t>
  </si>
  <si>
    <t>ม.2 ต.บ้านใหม่ชัยมงคล</t>
  </si>
  <si>
    <t>ม.6 ต.บ้านใหม่ชัยมงคล</t>
  </si>
  <si>
    <t>121-200 คน</t>
  </si>
  <si>
    <t xml:space="preserve"> 201-300 คน</t>
  </si>
  <si>
    <t>301-499 คน</t>
  </si>
  <si>
    <t xml:space="preserve"> 500-1,499 คน</t>
  </si>
  <si>
    <t>ตั้งแต่ 2,500 ขึ้นไป</t>
  </si>
  <si>
    <t>โรงเรียนขนาดเล็ก(ขนาดที่ 1) ที่มีจำนวนนักเรียนไม่เกิน 120 คน</t>
  </si>
  <si>
    <t>ระยะทางเขต-รร. 42 กม.</t>
  </si>
  <si>
    <t>ระยะทางเขต-รร. 51 กม.</t>
  </si>
  <si>
    <t>ระยะทางเขต-รร. 49 กม.</t>
  </si>
  <si>
    <t>ระยะทางเขต-รร. 52 กม.</t>
  </si>
  <si>
    <t>ระยะทางเขต-รร. 41 กม.</t>
  </si>
  <si>
    <t>ระยะทางเขต-รร. 60 กม.</t>
  </si>
  <si>
    <t>ระยะทางเขต-รร. 37 กม.</t>
  </si>
  <si>
    <t>ระยะทางเขต-รร. 67 กม.</t>
  </si>
  <si>
    <t>ระยะทางเขต-รร. 58 กม.</t>
  </si>
  <si>
    <t>ระยะทางเขต-รร. 15 กม.</t>
  </si>
  <si>
    <t>ระยะทางเขต-รร. 12 กม.</t>
  </si>
  <si>
    <t>ระยะทางเขต-รร. 22 กม.</t>
  </si>
  <si>
    <t>ระยะทางเขต-รร. 30 กม.</t>
  </si>
  <si>
    <t>ระยะทางเขต-รร. 25 กม.</t>
  </si>
  <si>
    <t>ระยะทางเขต-รร. 23 กม.</t>
  </si>
  <si>
    <t>ระยะทางเขต-รร. 27 กม.</t>
  </si>
  <si>
    <t>ระยะทางเขต-รร. 38 กม.</t>
  </si>
  <si>
    <t>ระยะทางเขต-รร. 62 กม.</t>
  </si>
  <si>
    <t>ระยะทางเขต-รร. 54 กม.</t>
  </si>
  <si>
    <t>ระยะทางเขต-รร. 26 กม.</t>
  </si>
  <si>
    <t>ระยะทางเขต-รร. 31 กม.</t>
  </si>
  <si>
    <t>ระยะทางเขต-รร. 33 กม.</t>
  </si>
  <si>
    <t>ระยะทางเขต-รร. 29 กม.</t>
  </si>
  <si>
    <t>ระยะทางเขต-รร. 28 กม.</t>
  </si>
  <si>
    <t>ระยะทางเขต-รร. 17 กม.</t>
  </si>
  <si>
    <t>ระยะทางเขต-รร. 10 กม.</t>
  </si>
  <si>
    <t>ระยะทางเขต-รร. 14 กม.</t>
  </si>
  <si>
    <t>ระยะทางเขต-รร. 9 กม.</t>
  </si>
  <si>
    <t>ระยะทางเขต-รร. 4 กม.</t>
  </si>
  <si>
    <t>ระยะทางเขต-รร. 21 กม.</t>
  </si>
  <si>
    <t>ม.3 ต.กลางดง</t>
  </si>
  <si>
    <r>
      <rPr>
        <b/>
        <sz val="15.5"/>
        <rFont val="TH SarabunPSK"/>
        <family val="2"/>
      </rPr>
      <t>บ้านไร่</t>
    </r>
    <r>
      <rPr>
        <b/>
        <sz val="11.5"/>
        <rFont val="TH SarabunPSK"/>
        <family val="2"/>
      </rPr>
      <t>(สำนักงานสลากกินแบ่งสงเคราะห์155)</t>
    </r>
  </si>
  <si>
    <t xml:space="preserve">ขนาดที่ 1  นักเรียนตั้งแต่ 0-120 คน </t>
  </si>
  <si>
    <t>ขนาดที่ 3  นักเรียน 201 - 300 คน</t>
  </si>
  <si>
    <t>ขนาดที่ 5  นักเรียน 500 - 1,499 คน</t>
  </si>
  <si>
    <t xml:space="preserve">สรุป  จำนวนโรงเรียนจำแนกตามขนาดเกณฑ์ สพฐ.  ตามจำนวนนักเรียน 7 ขนาด </t>
  </si>
  <si>
    <r>
      <rPr>
        <b/>
        <sz val="16"/>
        <rFont val="TH SarabunPSK"/>
        <family val="2"/>
      </rPr>
      <t>บ้านเกาะตาเลี้ยง</t>
    </r>
    <r>
      <rPr>
        <b/>
        <sz val="15"/>
        <rFont val="TH SarabunPSK"/>
        <family val="2"/>
      </rPr>
      <t>(ทองดีประชานุกูล)</t>
    </r>
  </si>
  <si>
    <r>
      <t>บ้านเตว็ดนอก</t>
    </r>
    <r>
      <rPr>
        <b/>
        <sz val="15"/>
        <rFont val="TH SarabunPSK"/>
        <family val="2"/>
      </rPr>
      <t>(สร้อยสนประชาสรรค์)</t>
    </r>
  </si>
  <si>
    <t>จำนวน นร.ก่อนประถมศึกษา</t>
  </si>
  <si>
    <t>จำนวน นร.ประถมศึกษา</t>
  </si>
  <si>
    <t>จำนวน นร.มัธยมศึกษาตอนต้น</t>
  </si>
  <si>
    <t>ขนาด/จำนวนนร.</t>
  </si>
  <si>
    <t>ระยะทางเขต-รร. 48 กม.</t>
  </si>
  <si>
    <t>ระยะทางเขต-รร. 37.3 กม.</t>
  </si>
  <si>
    <t>ระยะทางเขต-รร. 35.3 กม.</t>
  </si>
  <si>
    <t>ระยะทางเขต-รร. 36.5 กม.</t>
  </si>
  <si>
    <t>ระยะทางเขต-รร. 31.5 กม.</t>
  </si>
  <si>
    <t>ระยะทางเขต-รร. 19.7 กม.</t>
  </si>
  <si>
    <t>ระยะทางเขต-รร. 18.7 กม.</t>
  </si>
  <si>
    <t>ระยะทางเขต-รร. 16.9 กม.</t>
  </si>
  <si>
    <t>ระยะทางเขต-รร. 26.5 กม.</t>
  </si>
  <si>
    <t>ระยะทางเขต-รร. 10.5 กม.</t>
  </si>
  <si>
    <t>ระยะทางเขต-รร. 17.6 กม.</t>
  </si>
  <si>
    <t>ระยะทางเขต-รร. 6.2 กม.</t>
  </si>
  <si>
    <t>ระยะทางเขต-รร. 5.7 กม.</t>
  </si>
  <si>
    <t>ระยะทางเขต-รร. 12.5 กม.</t>
  </si>
  <si>
    <t>ระยะทางเขต-รร. 17.5 กม.</t>
  </si>
  <si>
    <t>ระยะทางเขต-รร. 23.5 กม.</t>
  </si>
  <si>
    <t>ระยะทางเขต-รร. 25.7 กม.</t>
  </si>
  <si>
    <t>ระยะทางเขต-รร. 7.1 กม.</t>
  </si>
  <si>
    <t>ระยะทางเขต-รร. 3.3 กม.</t>
  </si>
  <si>
    <t>ระยะทางเขต-รร. 27.5 กม.</t>
  </si>
  <si>
    <t>ระยะทางเขต-รร. 25.5 กม.</t>
  </si>
  <si>
    <t>ระยะทางเขต-รร. 29.5 กม.</t>
  </si>
  <si>
    <t>ระยะทางเขต-รร. 43 กม.</t>
  </si>
  <si>
    <t>ระยะทางเขต-รร. 34.5 กม.</t>
  </si>
  <si>
    <t>ระยะทางเขต-รร. 21.5 กม.</t>
  </si>
  <si>
    <t>ระยะทางเขต-รร. 28.5 กม.</t>
  </si>
  <si>
    <t>ระยะทางเขต-รร. 18.5 กม.</t>
  </si>
  <si>
    <t>ระยะทางเขต-รร. 43.5 กม.</t>
  </si>
  <si>
    <t>ระยะทางเขต-รร. 44 กม.</t>
  </si>
  <si>
    <t>ระยะทางเขต-รร. 64.2 กม.</t>
  </si>
  <si>
    <t>ระยะทางเขต-รร. 65.3 กม.</t>
  </si>
  <si>
    <t>ระยะทางเขต-รร. 46.7 กม.</t>
  </si>
  <si>
    <t>ระยะทางเขต-รร. 32.5 กม.</t>
  </si>
  <si>
    <t>ระยะทางเขต-รร. 32.4 กม.</t>
  </si>
  <si>
    <t>ระยะทางเขต-รร. 36.8 กม.</t>
  </si>
  <si>
    <t>ระยะทางเขต-รร. 40.5 กม.</t>
  </si>
  <si>
    <t>ระยะทางเขต-รร. 75 กม.</t>
  </si>
  <si>
    <t>ระยะทางเขต-รร. 72.6 กม.</t>
  </si>
  <si>
    <t>ระยะทางเขต-รร. 69 กม.</t>
  </si>
  <si>
    <t>ระยะทางเขต-รร. 63 กม.</t>
  </si>
  <si>
    <t>ระยะทางเขต-รร. 61 กม.</t>
  </si>
  <si>
    <t>ระยะทางเขต-รร. 53 กม.</t>
  </si>
  <si>
    <t>ระยะทางเขต-รร. 22.5 กม.</t>
  </si>
  <si>
    <t>ตารางข้อมูลจำนวนนักเรียน รายโรงเรียน รายชั้น แยกอำเภอ ข้อมูล ณ 10 มิถุนายน 2565</t>
  </si>
  <si>
    <t>ศรีสัชนาลัย จำนวน 59 โรงเรียน</t>
  </si>
  <si>
    <t>ป่ากล้วย</t>
  </si>
  <si>
    <t>ศรีสำโรง จำนวน 35 โรงเรียน</t>
  </si>
  <si>
    <t>สวรรคโลก จำนวน 29 โรงเรียน</t>
  </si>
  <si>
    <t>ศรีนคร จำนวน 14 โรงเรียน</t>
  </si>
  <si>
    <t>ทุ่งเสลี่ยม จำนวน 25 โรงเรียน</t>
  </si>
  <si>
    <t>สรุป ข้อมูล 10 มิถุนายน 2565</t>
  </si>
  <si>
    <t>จำนวน โรงเรียน ครู นักเรียนและห้องเรียน จำแนกตามเพศและชั้น ปีการศึกษา 2565  จำแนกรายอำเภอ</t>
  </si>
  <si>
    <t xml:space="preserve"> ตารางสรุป   ข้อมูล  10  มิถุนายน  2565</t>
  </si>
  <si>
    <t xml:space="preserve">  จำนวนครู  จำนวนนักเรียนและห้องเรียน จำแนกตามชั้นเรียนและเพศ ปีการศึกษา 2565  จำแนกรายอำเภอ</t>
  </si>
  <si>
    <t>ตารางข้อมูล 10 มิถุนายน 2565  จำนวนครู จำนวนนักเรียนและห้องเรียน จำแนกตามชั้นเรียนและเพศ ปีการศึกษา 2565</t>
  </si>
  <si>
    <t>ตารางข้อมูล 10 มิถุนายน 2565  จำนวนครู  จำนวนนักเรียนและห้องเรียน จำแนกตามชั้นเรียนและเพศ ปีการศึกษา 2565</t>
  </si>
  <si>
    <t>ตาราง ข้อมูลโรงเรียนขยายโอกาสทางการศึกษา ข้อมูลนักเรียน 10 มิถุนายน 2565</t>
  </si>
  <si>
    <t>ตารางข้อมูลโรงเรียนขนาดเล็ก (นร.ไม่เกิน 120 คน) ข้อมูลนักเรียน 10 มิถุนายน 2565</t>
  </si>
  <si>
    <t>ข้อมูลนักเรียน 10 มิถุนายน 2565</t>
  </si>
  <si>
    <t>ตารางข้อมูลจำแนกขนาดโรงเรียน 7 ขนาด ตามเกณฑ์ สพฐ.  ข้อมูลนักเรียน 10 มิถุนายน 2565</t>
  </si>
  <si>
    <t>อำเภอสวรรคโลก จำนวน 22 โรงเรียน</t>
  </si>
  <si>
    <t>อำเภอทุ่งเสลี่ยม จำนวน 15 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</si>
</sst>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5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22"/>
      <name val="TH SarabunPSK"/>
      <family val="2"/>
    </font>
    <font>
      <b/>
      <sz val="24"/>
      <name val="TH SarabunPSK"/>
      <family val="2"/>
    </font>
    <font>
      <sz val="18"/>
      <name val="TH SarabunPSK"/>
      <family val="2"/>
    </font>
    <font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sz val="14.5"/>
      <name val="TH SarabunPSK"/>
      <family val="2"/>
    </font>
    <font>
      <b/>
      <sz val="14.5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6"/>
      <name val="TH SarabunPSK"/>
      <family val="2"/>
    </font>
    <font>
      <sz val="24"/>
      <name val="TH SarabunPSK"/>
      <family val="2"/>
    </font>
    <font>
      <sz val="14.5"/>
      <color theme="1"/>
      <name val="TH SarabunPSK"/>
      <family val="2"/>
    </font>
    <font>
      <b/>
      <sz val="11.5"/>
      <name val="TH SarabunPSK"/>
      <family val="2"/>
    </font>
    <font>
      <b/>
      <sz val="15.5"/>
      <name val="TH SarabunPSK"/>
      <family val="2"/>
    </font>
    <font>
      <b/>
      <sz val="25"/>
      <name val="TH SarabunPSK"/>
      <family val="2"/>
    </font>
    <font>
      <b/>
      <sz val="27"/>
      <name val="TH SarabunPSK"/>
      <family val="2"/>
    </font>
    <font>
      <b/>
      <sz val="30"/>
      <name val="TH SarabunPSK"/>
      <family val="2"/>
    </font>
    <font>
      <sz val="30"/>
      <color theme="1"/>
      <name val="TH SarabunPSK"/>
      <family val="2"/>
    </font>
    <font>
      <b/>
      <sz val="30"/>
      <color theme="1"/>
      <name val="TH SarabunPSK"/>
      <family val="2"/>
    </font>
    <font>
      <b/>
      <sz val="33"/>
      <name val="TH SarabunPSK"/>
      <family val="2"/>
    </font>
    <font>
      <sz val="33"/>
      <color theme="1"/>
      <name val="TH SarabunPSK"/>
      <family val="2"/>
    </font>
    <font>
      <b/>
      <sz val="13"/>
      <color theme="1"/>
      <name val="TH SarabunPSK"/>
      <family val="2"/>
    </font>
    <font>
      <b/>
      <sz val="48"/>
      <name val="TH SarabunPSK"/>
      <family val="2"/>
    </font>
    <font>
      <b/>
      <sz val="20"/>
      <color theme="1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b/>
      <sz val="18"/>
      <color theme="1"/>
      <name val="TH Niramit AS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91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5" borderId="0" xfId="0" applyFont="1" applyFill="1" applyAlignment="1">
      <alignment horizontal="center"/>
    </xf>
    <xf numFmtId="0" fontId="0" fillId="6" borderId="0" xfId="0" applyFill="1"/>
    <xf numFmtId="0" fontId="9" fillId="6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10" borderId="3" xfId="0" applyFont="1" applyFill="1" applyBorder="1"/>
    <xf numFmtId="0" fontId="12" fillId="0" borderId="2" xfId="0" applyFont="1" applyBorder="1" applyAlignment="1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4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15" fillId="0" borderId="0" xfId="3" applyFont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2" fillId="11" borderId="0" xfId="3" applyFill="1" applyProtection="1">
      <protection locked="0"/>
    </xf>
    <xf numFmtId="0" fontId="2" fillId="11" borderId="0" xfId="3" applyFill="1" applyAlignment="1" applyProtection="1">
      <alignment horizontal="center"/>
      <protection locked="0"/>
    </xf>
    <xf numFmtId="0" fontId="4" fillId="0" borderId="0" xfId="0" applyFont="1"/>
    <xf numFmtId="0" fontId="0" fillId="8" borderId="3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2" applyFont="1" applyAlignment="1">
      <alignment vertical="center"/>
    </xf>
    <xf numFmtId="0" fontId="19" fillId="0" borderId="3" xfId="2" applyFont="1" applyBorder="1" applyAlignment="1">
      <alignment horizontal="center" vertical="center"/>
    </xf>
    <xf numFmtId="0" fontId="19" fillId="11" borderId="3" xfId="2" applyFont="1" applyFill="1" applyBorder="1" applyAlignment="1">
      <alignment horizontal="center" vertical="center"/>
    </xf>
    <xf numFmtId="0" fontId="19" fillId="6" borderId="3" xfId="2" applyFont="1" applyFill="1" applyBorder="1" applyAlignment="1">
      <alignment horizontal="center" vertical="center"/>
    </xf>
    <xf numFmtId="0" fontId="19" fillId="12" borderId="3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3" fontId="19" fillId="0" borderId="31" xfId="2" applyNumberFormat="1" applyFont="1" applyBorder="1" applyAlignment="1">
      <alignment horizontal="center" vertical="center"/>
    </xf>
    <xf numFmtId="3" fontId="19" fillId="11" borderId="31" xfId="2" applyNumberFormat="1" applyFont="1" applyFill="1" applyBorder="1" applyAlignment="1">
      <alignment horizontal="center" vertical="center"/>
    </xf>
    <xf numFmtId="3" fontId="19" fillId="6" borderId="31" xfId="2" applyNumberFormat="1" applyFont="1" applyFill="1" applyBorder="1" applyAlignment="1">
      <alignment horizontal="center" vertical="center"/>
    </xf>
    <xf numFmtId="3" fontId="19" fillId="12" borderId="31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30" xfId="2" applyFont="1" applyBorder="1" applyAlignment="1">
      <alignment horizontal="left" vertical="center"/>
    </xf>
    <xf numFmtId="3" fontId="17" fillId="0" borderId="30" xfId="2" applyNumberFormat="1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Fill="1" applyAlignment="1">
      <alignment horizontal="center" vertical="center"/>
    </xf>
    <xf numFmtId="0" fontId="17" fillId="11" borderId="0" xfId="2" applyFont="1" applyFill="1" applyAlignment="1">
      <alignment horizontal="center" vertical="center"/>
    </xf>
    <xf numFmtId="0" fontId="17" fillId="6" borderId="0" xfId="2" applyFont="1" applyFill="1" applyAlignment="1">
      <alignment horizontal="center" vertical="center"/>
    </xf>
    <xf numFmtId="0" fontId="17" fillId="12" borderId="0" xfId="2" applyFont="1" applyFill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3" fillId="0" borderId="0" xfId="2" applyFont="1" applyAlignment="1">
      <alignment vertical="center"/>
    </xf>
    <xf numFmtId="0" fontId="24" fillId="0" borderId="3" xfId="2" applyFont="1" applyBorder="1" applyAlignment="1">
      <alignment horizontal="center" vertical="center"/>
    </xf>
    <xf numFmtId="0" fontId="24" fillId="11" borderId="3" xfId="2" applyFont="1" applyFill="1" applyBorder="1" applyAlignment="1">
      <alignment horizontal="center" vertical="center"/>
    </xf>
    <xf numFmtId="0" fontId="24" fillId="6" borderId="3" xfId="2" applyFont="1" applyFill="1" applyBorder="1" applyAlignment="1">
      <alignment horizontal="center" vertical="center"/>
    </xf>
    <xf numFmtId="0" fontId="24" fillId="12" borderId="3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3" fillId="11" borderId="0" xfId="2" applyFont="1" applyFill="1" applyAlignment="1">
      <alignment horizontal="center" vertical="center"/>
    </xf>
    <xf numFmtId="0" fontId="23" fillId="6" borderId="0" xfId="2" applyFont="1" applyFill="1" applyAlignment="1">
      <alignment horizontal="center" vertical="center"/>
    </xf>
    <xf numFmtId="0" fontId="23" fillId="12" borderId="0" xfId="2" applyFont="1" applyFill="1" applyAlignment="1">
      <alignment horizontal="center" vertical="center"/>
    </xf>
    <xf numFmtId="0" fontId="17" fillId="0" borderId="0" xfId="0" applyFont="1"/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164" fontId="10" fillId="13" borderId="13" xfId="1" applyNumberFormat="1" applyFont="1" applyFill="1" applyBorder="1" applyAlignment="1">
      <alignment horizontal="center" vertical="center"/>
    </xf>
    <xf numFmtId="164" fontId="19" fillId="13" borderId="13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30" fillId="0" borderId="5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/>
    <xf numFmtId="0" fontId="27" fillId="0" borderId="9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8" fillId="0" borderId="11" xfId="0" applyFont="1" applyFill="1" applyBorder="1"/>
    <xf numFmtId="0" fontId="30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8" fillId="0" borderId="6" xfId="0" applyFont="1" applyFill="1" applyBorder="1"/>
    <xf numFmtId="0" fontId="30" fillId="0" borderId="1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8" fillId="3" borderId="11" xfId="0" applyFont="1" applyFill="1" applyBorder="1"/>
    <xf numFmtId="0" fontId="30" fillId="13" borderId="10" xfId="0" applyFont="1" applyFill="1" applyBorder="1" applyAlignment="1">
      <alignment horizontal="center"/>
    </xf>
    <xf numFmtId="0" fontId="27" fillId="13" borderId="9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3" fontId="28" fillId="13" borderId="9" xfId="0" applyNumberFormat="1" applyFont="1" applyFill="1" applyBorder="1" applyAlignment="1">
      <alignment horizontal="center" vertical="center"/>
    </xf>
    <xf numFmtId="164" fontId="28" fillId="13" borderId="9" xfId="1" applyNumberFormat="1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3" fontId="28" fillId="13" borderId="3" xfId="0" applyNumberFormat="1" applyFont="1" applyFill="1" applyBorder="1" applyAlignment="1">
      <alignment horizontal="center" vertical="center"/>
    </xf>
    <xf numFmtId="164" fontId="28" fillId="13" borderId="3" xfId="1" applyNumberFormat="1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/>
    </xf>
    <xf numFmtId="0" fontId="30" fillId="13" borderId="8" xfId="0" applyFont="1" applyFill="1" applyBorder="1" applyAlignment="1">
      <alignment horizontal="center"/>
    </xf>
    <xf numFmtId="0" fontId="27" fillId="13" borderId="13" xfId="0" applyFont="1" applyFill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/>
    </xf>
    <xf numFmtId="3" fontId="28" fillId="13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/>
    <xf numFmtId="0" fontId="27" fillId="3" borderId="0" xfId="0" applyFont="1" applyFill="1"/>
    <xf numFmtId="0" fontId="28" fillId="3" borderId="0" xfId="0" applyFont="1" applyFill="1"/>
    <xf numFmtId="0" fontId="30" fillId="0" borderId="16" xfId="0" applyFont="1" applyFill="1" applyBorder="1" applyAlignment="1">
      <alignment horizontal="center"/>
    </xf>
    <xf numFmtId="0" fontId="25" fillId="0" borderId="0" xfId="0" applyFont="1" applyFill="1"/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30" fillId="13" borderId="2" xfId="0" applyFont="1" applyFill="1" applyBorder="1" applyAlignment="1">
      <alignment horizontal="center"/>
    </xf>
    <xf numFmtId="0" fontId="30" fillId="13" borderId="18" xfId="0" applyFont="1" applyFill="1" applyBorder="1" applyAlignment="1">
      <alignment horizontal="center"/>
    </xf>
    <xf numFmtId="0" fontId="25" fillId="0" borderId="0" xfId="0" applyFont="1" applyFill="1" applyBorder="1"/>
    <xf numFmtId="0" fontId="30" fillId="13" borderId="19" xfId="0" applyFont="1" applyFill="1" applyBorder="1" applyAlignment="1">
      <alignment horizontal="center"/>
    </xf>
    <xf numFmtId="0" fontId="30" fillId="13" borderId="20" xfId="0" applyFont="1" applyFill="1" applyBorder="1" applyAlignment="1">
      <alignment horizontal="center"/>
    </xf>
    <xf numFmtId="0" fontId="31" fillId="0" borderId="0" xfId="0" applyNumberFormat="1" applyFont="1" applyFill="1" applyBorder="1" applyAlignment="1"/>
    <xf numFmtId="0" fontId="25" fillId="0" borderId="0" xfId="0" applyFont="1" applyFill="1" applyAlignment="1">
      <alignment horizontal="center"/>
    </xf>
    <xf numFmtId="0" fontId="25" fillId="3" borderId="0" xfId="0" applyFont="1" applyFill="1"/>
    <xf numFmtId="0" fontId="32" fillId="3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/>
    <xf numFmtId="0" fontId="28" fillId="0" borderId="6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/>
    </xf>
    <xf numFmtId="0" fontId="27" fillId="3" borderId="0" xfId="0" applyFont="1" applyFill="1" applyBorder="1"/>
    <xf numFmtId="0" fontId="28" fillId="0" borderId="4" xfId="0" applyFont="1" applyFill="1" applyBorder="1" applyAlignment="1">
      <alignment vertical="center"/>
    </xf>
    <xf numFmtId="164" fontId="27" fillId="13" borderId="9" xfId="1" applyNumberFormat="1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8" fillId="0" borderId="27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30" fillId="13" borderId="25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4" fillId="14" borderId="3" xfId="0" applyFont="1" applyFill="1" applyBorder="1" applyAlignment="1">
      <alignment horizontal="center" vertical="center"/>
    </xf>
    <xf numFmtId="164" fontId="34" fillId="0" borderId="0" xfId="1" applyNumberFormat="1" applyFont="1" applyAlignment="1">
      <alignment vertical="center"/>
    </xf>
    <xf numFmtId="0" fontId="36" fillId="0" borderId="6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3" fontId="35" fillId="11" borderId="9" xfId="0" applyNumberFormat="1" applyFont="1" applyFill="1" applyBorder="1" applyAlignment="1">
      <alignment horizontal="center" vertical="center"/>
    </xf>
    <xf numFmtId="3" fontId="35" fillId="6" borderId="9" xfId="1" applyNumberFormat="1" applyFont="1" applyFill="1" applyBorder="1" applyAlignment="1">
      <alignment horizontal="center" vertical="center"/>
    </xf>
    <xf numFmtId="3" fontId="35" fillId="14" borderId="9" xfId="0" applyNumberFormat="1" applyFont="1" applyFill="1" applyBorder="1" applyAlignment="1">
      <alignment horizontal="center" vertical="center"/>
    </xf>
    <xf numFmtId="3" fontId="36" fillId="0" borderId="9" xfId="1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3" fontId="35" fillId="6" borderId="3" xfId="1" applyNumberFormat="1" applyFont="1" applyFill="1" applyBorder="1" applyAlignment="1">
      <alignment horizontal="center" vertical="center"/>
    </xf>
    <xf numFmtId="3" fontId="36" fillId="0" borderId="3" xfId="1" applyNumberFormat="1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3" fontId="36" fillId="0" borderId="3" xfId="0" applyNumberFormat="1" applyFont="1" applyBorder="1" applyAlignment="1">
      <alignment horizontal="center" vertical="center"/>
    </xf>
    <xf numFmtId="3" fontId="36" fillId="11" borderId="9" xfId="0" applyNumberFormat="1" applyFont="1" applyFill="1" applyBorder="1" applyAlignment="1">
      <alignment horizontal="center" vertical="center"/>
    </xf>
    <xf numFmtId="3" fontId="36" fillId="6" borderId="3" xfId="1" applyNumberFormat="1" applyFont="1" applyFill="1" applyBorder="1" applyAlignment="1">
      <alignment horizontal="center" vertical="center"/>
    </xf>
    <xf numFmtId="3" fontId="36" fillId="14" borderId="3" xfId="1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3" fontId="35" fillId="0" borderId="13" xfId="0" applyNumberFormat="1" applyFont="1" applyBorder="1" applyAlignment="1">
      <alignment horizontal="center" vertical="center"/>
    </xf>
    <xf numFmtId="3" fontId="35" fillId="11" borderId="13" xfId="0" applyNumberFormat="1" applyFont="1" applyFill="1" applyBorder="1" applyAlignment="1">
      <alignment horizontal="center" vertical="center"/>
    </xf>
    <xf numFmtId="3" fontId="35" fillId="6" borderId="13" xfId="1" applyNumberFormat="1" applyFont="1" applyFill="1" applyBorder="1" applyAlignment="1">
      <alignment horizontal="center" vertical="center"/>
    </xf>
    <xf numFmtId="3" fontId="35" fillId="14" borderId="13" xfId="0" applyNumberFormat="1" applyFont="1" applyFill="1" applyBorder="1" applyAlignment="1">
      <alignment horizontal="center" vertical="center"/>
    </xf>
    <xf numFmtId="3" fontId="36" fillId="0" borderId="13" xfId="1" applyNumberFormat="1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5" fillId="0" borderId="15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 vertical="center"/>
    </xf>
    <xf numFmtId="3" fontId="35" fillId="6" borderId="12" xfId="1" applyNumberFormat="1" applyFont="1" applyFill="1" applyBorder="1" applyAlignment="1">
      <alignment horizontal="center" vertical="center"/>
    </xf>
    <xf numFmtId="3" fontId="35" fillId="14" borderId="12" xfId="0" applyNumberFormat="1" applyFont="1" applyFill="1" applyBorder="1" applyAlignment="1">
      <alignment horizontal="center" vertical="center"/>
    </xf>
    <xf numFmtId="3" fontId="36" fillId="0" borderId="12" xfId="1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/>
    </xf>
    <xf numFmtId="3" fontId="35" fillId="6" borderId="18" xfId="1" applyNumberFormat="1" applyFont="1" applyFill="1" applyBorder="1" applyAlignment="1">
      <alignment horizontal="center" vertical="center"/>
    </xf>
    <xf numFmtId="3" fontId="35" fillId="14" borderId="5" xfId="0" applyNumberFormat="1" applyFont="1" applyFill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36" fillId="14" borderId="3" xfId="0" applyNumberFormat="1" applyFont="1" applyFill="1" applyBorder="1" applyAlignment="1">
      <alignment horizontal="center" vertical="center"/>
    </xf>
    <xf numFmtId="3" fontId="35" fillId="14" borderId="3" xfId="0" applyNumberFormat="1" applyFont="1" applyFill="1" applyBorder="1" applyAlignment="1">
      <alignment horizontal="center" vertical="center"/>
    </xf>
    <xf numFmtId="3" fontId="35" fillId="6" borderId="13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3" fontId="36" fillId="2" borderId="13" xfId="1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Fill="1" applyBorder="1" applyAlignment="1">
      <alignment vertical="center"/>
    </xf>
    <xf numFmtId="0" fontId="36" fillId="15" borderId="10" xfId="0" applyFont="1" applyFill="1" applyBorder="1" applyAlignment="1">
      <alignment horizontal="center" vertical="center"/>
    </xf>
    <xf numFmtId="3" fontId="36" fillId="15" borderId="9" xfId="1" applyNumberFormat="1" applyFont="1" applyFill="1" applyBorder="1" applyAlignment="1">
      <alignment horizontal="center" vertical="center"/>
    </xf>
    <xf numFmtId="3" fontId="36" fillId="6" borderId="9" xfId="1" applyNumberFormat="1" applyFont="1" applyFill="1" applyBorder="1" applyAlignment="1">
      <alignment horizontal="center" vertical="center"/>
    </xf>
    <xf numFmtId="3" fontId="36" fillId="14" borderId="9" xfId="1" applyNumberFormat="1" applyFont="1" applyFill="1" applyBorder="1" applyAlignment="1">
      <alignment horizontal="center" vertical="center"/>
    </xf>
    <xf numFmtId="0" fontId="36" fillId="15" borderId="5" xfId="0" applyFont="1" applyFill="1" applyBorder="1" applyAlignment="1">
      <alignment horizontal="center" vertical="center"/>
    </xf>
    <xf numFmtId="3" fontId="36" fillId="15" borderId="3" xfId="1" applyNumberFormat="1" applyFont="1" applyFill="1" applyBorder="1" applyAlignment="1">
      <alignment horizontal="center" vertical="center"/>
    </xf>
    <xf numFmtId="0" fontId="36" fillId="15" borderId="16" xfId="0" applyFont="1" applyFill="1" applyBorder="1" applyAlignment="1">
      <alignment horizontal="center" vertical="center"/>
    </xf>
    <xf numFmtId="3" fontId="36" fillId="15" borderId="13" xfId="0" applyNumberFormat="1" applyFont="1" applyFill="1" applyBorder="1" applyAlignment="1">
      <alignment horizontal="center" vertical="center"/>
    </xf>
    <xf numFmtId="3" fontId="36" fillId="11" borderId="13" xfId="0" applyNumberFormat="1" applyFont="1" applyFill="1" applyBorder="1" applyAlignment="1">
      <alignment horizontal="center" vertical="center"/>
    </xf>
    <xf numFmtId="3" fontId="36" fillId="6" borderId="13" xfId="0" applyNumberFormat="1" applyFont="1" applyFill="1" applyBorder="1" applyAlignment="1">
      <alignment horizontal="center" vertical="center"/>
    </xf>
    <xf numFmtId="3" fontId="36" fillId="14" borderId="13" xfId="0" applyNumberFormat="1" applyFont="1" applyFill="1" applyBorder="1" applyAlignment="1">
      <alignment horizontal="center" vertical="center"/>
    </xf>
    <xf numFmtId="3" fontId="36" fillId="15" borderId="13" xfId="1" applyNumberFormat="1" applyFont="1" applyFill="1" applyBorder="1" applyAlignment="1">
      <alignment horizontal="center" vertical="center"/>
    </xf>
    <xf numFmtId="0" fontId="18" fillId="13" borderId="25" xfId="2" applyFont="1" applyFill="1" applyBorder="1" applyAlignment="1">
      <alignment horizontal="center" vertical="center"/>
    </xf>
    <xf numFmtId="3" fontId="18" fillId="13" borderId="3" xfId="2" applyNumberFormat="1" applyFont="1" applyFill="1" applyBorder="1" applyAlignment="1">
      <alignment horizontal="center" vertical="center"/>
    </xf>
    <xf numFmtId="0" fontId="24" fillId="0" borderId="3" xfId="2" applyFont="1" applyBorder="1" applyAlignment="1">
      <alignment horizontal="center" vertical="center" shrinkToFit="1"/>
    </xf>
    <xf numFmtId="0" fontId="18" fillId="13" borderId="10" xfId="2" applyFont="1" applyFill="1" applyBorder="1" applyAlignment="1">
      <alignment vertical="center" shrinkToFit="1"/>
    </xf>
    <xf numFmtId="0" fontId="23" fillId="0" borderId="0" xfId="2" applyFont="1" applyAlignment="1">
      <alignment vertical="center" shrinkToFit="1"/>
    </xf>
    <xf numFmtId="3" fontId="19" fillId="0" borderId="7" xfId="2" applyNumberFormat="1" applyFont="1" applyBorder="1" applyAlignment="1">
      <alignment horizontal="center" vertical="center"/>
    </xf>
    <xf numFmtId="3" fontId="19" fillId="11" borderId="7" xfId="2" applyNumberFormat="1" applyFont="1" applyFill="1" applyBorder="1" applyAlignment="1">
      <alignment horizontal="center" vertical="center"/>
    </xf>
    <xf numFmtId="3" fontId="19" fillId="6" borderId="7" xfId="2" applyNumberFormat="1" applyFont="1" applyFill="1" applyBorder="1" applyAlignment="1">
      <alignment horizontal="center" vertical="center"/>
    </xf>
    <xf numFmtId="3" fontId="19" fillId="12" borderId="7" xfId="2" applyNumberFormat="1" applyFont="1" applyFill="1" applyBorder="1" applyAlignment="1">
      <alignment horizontal="center" vertical="center"/>
    </xf>
    <xf numFmtId="3" fontId="19" fillId="11" borderId="30" xfId="2" applyNumberFormat="1" applyFont="1" applyFill="1" applyBorder="1" applyAlignment="1">
      <alignment horizontal="center" vertical="center"/>
    </xf>
    <xf numFmtId="3" fontId="19" fillId="6" borderId="30" xfId="2" applyNumberFormat="1" applyFont="1" applyFill="1" applyBorder="1" applyAlignment="1">
      <alignment horizontal="center" vertical="center"/>
    </xf>
    <xf numFmtId="3" fontId="19" fillId="12" borderId="30" xfId="2" applyNumberFormat="1" applyFont="1" applyFill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38" xfId="2" applyFont="1" applyBorder="1" applyAlignment="1">
      <alignment horizontal="left" vertical="center"/>
    </xf>
    <xf numFmtId="3" fontId="17" fillId="0" borderId="38" xfId="2" applyNumberFormat="1" applyFont="1" applyBorder="1" applyAlignment="1">
      <alignment horizontal="center" vertical="center"/>
    </xf>
    <xf numFmtId="3" fontId="19" fillId="11" borderId="9" xfId="2" applyNumberFormat="1" applyFont="1" applyFill="1" applyBorder="1" applyAlignment="1">
      <alignment horizontal="center" vertical="center"/>
    </xf>
    <xf numFmtId="3" fontId="19" fillId="6" borderId="9" xfId="2" applyNumberFormat="1" applyFont="1" applyFill="1" applyBorder="1" applyAlignment="1">
      <alignment horizontal="center" vertical="center"/>
    </xf>
    <xf numFmtId="3" fontId="19" fillId="12" borderId="9" xfId="2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top"/>
    </xf>
    <xf numFmtId="0" fontId="29" fillId="0" borderId="9" xfId="0" applyFont="1" applyFill="1" applyBorder="1" applyAlignment="1">
      <alignment horizontal="center" vertical="top"/>
    </xf>
    <xf numFmtId="0" fontId="21" fillId="3" borderId="4" xfId="0" applyFont="1" applyFill="1" applyBorder="1" applyAlignment="1" applyProtection="1">
      <alignment horizont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14" borderId="3" xfId="0" applyFont="1" applyFill="1" applyBorder="1" applyAlignment="1" applyProtection="1">
      <alignment horizontal="center" vertical="center"/>
    </xf>
    <xf numFmtId="0" fontId="21" fillId="11" borderId="3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top"/>
    </xf>
    <xf numFmtId="0" fontId="21" fillId="3" borderId="4" xfId="0" applyFont="1" applyFill="1" applyBorder="1" applyAlignment="1" applyProtection="1">
      <alignment horizontal="center" vertical="center"/>
    </xf>
    <xf numFmtId="0" fontId="38" fillId="3" borderId="3" xfId="0" applyFont="1" applyFill="1" applyBorder="1" applyAlignment="1" applyProtection="1">
      <alignment horizontal="center" vertical="center"/>
    </xf>
    <xf numFmtId="3" fontId="21" fillId="3" borderId="3" xfId="0" applyNumberFormat="1" applyFont="1" applyFill="1" applyBorder="1" applyAlignment="1" applyProtection="1">
      <alignment horizontal="center" vertical="center"/>
    </xf>
    <xf numFmtId="3" fontId="38" fillId="3" borderId="3" xfId="0" applyNumberFormat="1" applyFont="1" applyFill="1" applyBorder="1" applyAlignment="1" applyProtection="1">
      <alignment horizontal="center" vertical="center"/>
    </xf>
    <xf numFmtId="3" fontId="38" fillId="3" borderId="3" xfId="1" applyNumberFormat="1" applyFont="1" applyFill="1" applyBorder="1" applyAlignment="1" applyProtection="1">
      <alignment horizontal="center" vertical="center"/>
    </xf>
    <xf numFmtId="3" fontId="21" fillId="3" borderId="3" xfId="1" applyNumberFormat="1" applyFont="1" applyFill="1" applyBorder="1" applyAlignment="1" applyProtection="1">
      <alignment horizontal="center" vertical="center"/>
    </xf>
    <xf numFmtId="3" fontId="21" fillId="0" borderId="3" xfId="0" applyNumberFormat="1" applyFont="1" applyFill="1" applyBorder="1" applyAlignment="1" applyProtection="1">
      <alignment horizontal="center" vertical="center"/>
    </xf>
    <xf numFmtId="3" fontId="21" fillId="0" borderId="3" xfId="1" applyNumberFormat="1" applyFont="1" applyFill="1" applyBorder="1" applyAlignment="1" applyProtection="1">
      <alignment horizontal="center" vertical="center"/>
    </xf>
    <xf numFmtId="0" fontId="37" fillId="7" borderId="3" xfId="0" applyFont="1" applyFill="1" applyBorder="1" applyAlignment="1" applyProtection="1">
      <alignment horizontal="center" vertical="center"/>
    </xf>
    <xf numFmtId="3" fontId="37" fillId="7" borderId="3" xfId="0" applyNumberFormat="1" applyFont="1" applyFill="1" applyBorder="1" applyAlignment="1" applyProtection="1">
      <alignment horizontal="center" vertical="center"/>
    </xf>
    <xf numFmtId="3" fontId="37" fillId="7" borderId="3" xfId="1" applyNumberFormat="1" applyFont="1" applyFill="1" applyBorder="1" applyAlignment="1" applyProtection="1">
      <alignment horizontal="center" vertical="center"/>
    </xf>
    <xf numFmtId="0" fontId="37" fillId="8" borderId="3" xfId="0" applyFont="1" applyFill="1" applyBorder="1" applyAlignment="1" applyProtection="1">
      <alignment horizontal="center" vertical="center"/>
    </xf>
    <xf numFmtId="3" fontId="37" fillId="8" borderId="3" xfId="1" applyNumberFormat="1" applyFont="1" applyFill="1" applyBorder="1" applyAlignment="1" applyProtection="1">
      <alignment horizontal="center" vertical="center"/>
    </xf>
    <xf numFmtId="0" fontId="39" fillId="3" borderId="3" xfId="0" applyFont="1" applyFill="1" applyBorder="1" applyAlignment="1">
      <alignment vertical="center"/>
    </xf>
    <xf numFmtId="0" fontId="17" fillId="0" borderId="31" xfId="2" applyFont="1" applyBorder="1" applyAlignment="1">
      <alignment horizontal="center" vertical="center"/>
    </xf>
    <xf numFmtId="0" fontId="17" fillId="0" borderId="31" xfId="2" applyFont="1" applyBorder="1" applyAlignment="1">
      <alignment horizontal="left" vertical="center"/>
    </xf>
    <xf numFmtId="3" fontId="17" fillId="0" borderId="31" xfId="2" applyNumberFormat="1" applyFont="1" applyBorder="1" applyAlignment="1">
      <alignment horizontal="center" vertical="center"/>
    </xf>
    <xf numFmtId="0" fontId="19" fillId="0" borderId="25" xfId="0" applyFont="1" applyBorder="1"/>
    <xf numFmtId="0" fontId="26" fillId="17" borderId="3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49" fillId="0" borderId="23" xfId="0" applyFont="1" applyBorder="1" applyAlignment="1">
      <alignment horizontal="right"/>
    </xf>
    <xf numFmtId="3" fontId="19" fillId="0" borderId="39" xfId="2" applyNumberFormat="1" applyFont="1" applyBorder="1" applyAlignment="1">
      <alignment horizontal="center" vertical="center"/>
    </xf>
    <xf numFmtId="3" fontId="19" fillId="11" borderId="39" xfId="2" applyNumberFormat="1" applyFont="1" applyFill="1" applyBorder="1" applyAlignment="1">
      <alignment horizontal="center" vertical="center"/>
    </xf>
    <xf numFmtId="3" fontId="19" fillId="6" borderId="39" xfId="2" applyNumberFormat="1" applyFont="1" applyFill="1" applyBorder="1" applyAlignment="1">
      <alignment horizontal="center" vertical="center"/>
    </xf>
    <xf numFmtId="3" fontId="19" fillId="12" borderId="39" xfId="2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52" fillId="0" borderId="0" xfId="4" applyFont="1" applyAlignment="1">
      <alignment vertical="center"/>
    </xf>
    <xf numFmtId="0" fontId="53" fillId="0" borderId="0" xfId="4" applyFont="1" applyAlignment="1">
      <alignment vertical="center"/>
    </xf>
    <xf numFmtId="3" fontId="53" fillId="0" borderId="3" xfId="4" applyNumberFormat="1" applyFont="1" applyBorder="1" applyAlignment="1">
      <alignment horizontal="center" vertical="center"/>
    </xf>
    <xf numFmtId="3" fontId="53" fillId="11" borderId="3" xfId="4" applyNumberFormat="1" applyFont="1" applyFill="1" applyBorder="1" applyAlignment="1">
      <alignment horizontal="center" vertical="center"/>
    </xf>
    <xf numFmtId="3" fontId="53" fillId="6" borderId="3" xfId="4" applyNumberFormat="1" applyFont="1" applyFill="1" applyBorder="1" applyAlignment="1">
      <alignment horizontal="center" vertical="center"/>
    </xf>
    <xf numFmtId="3" fontId="53" fillId="12" borderId="3" xfId="4" applyNumberFormat="1" applyFont="1" applyFill="1" applyBorder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3" xfId="4" applyFont="1" applyBorder="1" applyAlignment="1">
      <alignment vertical="center"/>
    </xf>
    <xf numFmtId="3" fontId="52" fillId="0" borderId="3" xfId="4" applyNumberFormat="1" applyFont="1" applyBorder="1" applyAlignment="1">
      <alignment horizontal="center" vertical="center"/>
    </xf>
    <xf numFmtId="3" fontId="52" fillId="11" borderId="3" xfId="4" applyNumberFormat="1" applyFont="1" applyFill="1" applyBorder="1" applyAlignment="1">
      <alignment horizontal="center" vertical="center"/>
    </xf>
    <xf numFmtId="3" fontId="52" fillId="6" borderId="3" xfId="4" applyNumberFormat="1" applyFont="1" applyFill="1" applyBorder="1" applyAlignment="1">
      <alignment horizontal="center" vertical="center"/>
    </xf>
    <xf numFmtId="3" fontId="52" fillId="12" borderId="3" xfId="4" applyNumberFormat="1" applyFont="1" applyFill="1" applyBorder="1" applyAlignment="1">
      <alignment horizontal="center" vertical="center"/>
    </xf>
    <xf numFmtId="3" fontId="54" fillId="0" borderId="3" xfId="4" applyNumberFormat="1" applyFont="1" applyBorder="1" applyAlignment="1">
      <alignment horizontal="center" vertical="center"/>
    </xf>
    <xf numFmtId="3" fontId="54" fillId="11" borderId="3" xfId="4" applyNumberFormat="1" applyFont="1" applyFill="1" applyBorder="1" applyAlignment="1">
      <alignment horizontal="center" vertical="center"/>
    </xf>
    <xf numFmtId="3" fontId="54" fillId="6" borderId="3" xfId="4" applyNumberFormat="1" applyFont="1" applyFill="1" applyBorder="1" applyAlignment="1">
      <alignment horizontal="center" vertical="center"/>
    </xf>
    <xf numFmtId="3" fontId="54" fillId="12" borderId="3" xfId="4" applyNumberFormat="1" applyFont="1" applyFill="1" applyBorder="1" applyAlignment="1">
      <alignment horizontal="center" vertical="center"/>
    </xf>
    <xf numFmtId="0" fontId="51" fillId="0" borderId="0" xfId="4" applyFont="1" applyAlignment="1">
      <alignment vertical="center"/>
    </xf>
    <xf numFmtId="0" fontId="52" fillId="0" borderId="0" xfId="4" applyFont="1" applyAlignment="1">
      <alignment horizontal="center" vertical="center"/>
    </xf>
    <xf numFmtId="0" fontId="52" fillId="11" borderId="0" xfId="4" applyFont="1" applyFill="1" applyAlignment="1">
      <alignment horizontal="center" vertical="center"/>
    </xf>
    <xf numFmtId="0" fontId="52" fillId="6" borderId="0" xfId="4" applyFont="1" applyFill="1" applyAlignment="1">
      <alignment horizontal="center" vertical="center"/>
    </xf>
    <xf numFmtId="0" fontId="52" fillId="12" borderId="0" xfId="4" applyFont="1" applyFill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11" borderId="3" xfId="4" applyFont="1" applyFill="1" applyBorder="1" applyAlignment="1">
      <alignment horizontal="center" vertical="center"/>
    </xf>
    <xf numFmtId="0" fontId="19" fillId="6" borderId="3" xfId="4" applyFont="1" applyFill="1" applyBorder="1" applyAlignment="1">
      <alignment horizontal="center" vertical="center"/>
    </xf>
    <xf numFmtId="0" fontId="19" fillId="12" borderId="3" xfId="4" applyFont="1" applyFill="1" applyBorder="1" applyAlignment="1">
      <alignment horizontal="center" vertical="center"/>
    </xf>
    <xf numFmtId="3" fontId="19" fillId="0" borderId="3" xfId="4" applyNumberFormat="1" applyFont="1" applyBorder="1" applyAlignment="1">
      <alignment horizontal="center" vertical="center"/>
    </xf>
    <xf numFmtId="3" fontId="19" fillId="11" borderId="3" xfId="4" applyNumberFormat="1" applyFont="1" applyFill="1" applyBorder="1" applyAlignment="1">
      <alignment horizontal="center" vertical="center"/>
    </xf>
    <xf numFmtId="3" fontId="19" fillId="6" borderId="3" xfId="4" applyNumberFormat="1" applyFont="1" applyFill="1" applyBorder="1" applyAlignment="1">
      <alignment horizontal="center" vertical="center"/>
    </xf>
    <xf numFmtId="3" fontId="19" fillId="12" borderId="3" xfId="4" applyNumberFormat="1" applyFont="1" applyFill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3" xfId="4" applyFont="1" applyBorder="1" applyAlignment="1">
      <alignment vertical="center"/>
    </xf>
    <xf numFmtId="3" fontId="17" fillId="0" borderId="3" xfId="4" applyNumberFormat="1" applyFont="1" applyBorder="1" applyAlignment="1">
      <alignment horizontal="center" vertical="center"/>
    </xf>
    <xf numFmtId="3" fontId="17" fillId="11" borderId="3" xfId="4" applyNumberFormat="1" applyFont="1" applyFill="1" applyBorder="1" applyAlignment="1">
      <alignment horizontal="center" vertical="center"/>
    </xf>
    <xf numFmtId="3" fontId="17" fillId="6" borderId="3" xfId="4" applyNumberFormat="1" applyFont="1" applyFill="1" applyBorder="1" applyAlignment="1">
      <alignment horizontal="center" vertical="center"/>
    </xf>
    <xf numFmtId="3" fontId="17" fillId="12" borderId="3" xfId="4" applyNumberFormat="1" applyFont="1" applyFill="1" applyBorder="1" applyAlignment="1">
      <alignment horizontal="center" vertical="center"/>
    </xf>
    <xf numFmtId="3" fontId="19" fillId="11" borderId="38" xfId="2" applyNumberFormat="1" applyFont="1" applyFill="1" applyBorder="1" applyAlignment="1">
      <alignment horizontal="center" vertical="center"/>
    </xf>
    <xf numFmtId="3" fontId="19" fillId="6" borderId="38" xfId="2" applyNumberFormat="1" applyFont="1" applyFill="1" applyBorder="1" applyAlignment="1">
      <alignment horizontal="center" vertical="center"/>
    </xf>
    <xf numFmtId="3" fontId="19" fillId="12" borderId="38" xfId="2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4" fontId="28" fillId="0" borderId="9" xfId="1" applyNumberFormat="1" applyFont="1" applyFill="1" applyBorder="1" applyAlignment="1">
      <alignment horizontal="center" vertical="center"/>
    </xf>
    <xf numFmtId="3" fontId="27" fillId="0" borderId="30" xfId="2" applyNumberFormat="1" applyFont="1" applyBorder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3" xfId="0" applyFont="1" applyFill="1" applyBorder="1" applyAlignment="1" applyProtection="1">
      <alignment horizontal="center" vertical="center"/>
    </xf>
    <xf numFmtId="0" fontId="48" fillId="0" borderId="3" xfId="0" applyFont="1" applyFill="1" applyBorder="1" applyAlignment="1" applyProtection="1">
      <alignment horizontal="center" vertical="center"/>
    </xf>
    <xf numFmtId="0" fontId="50" fillId="6" borderId="3" xfId="0" applyFont="1" applyFill="1" applyBorder="1" applyAlignment="1" applyProtection="1">
      <alignment horizontal="center" vertical="center"/>
    </xf>
    <xf numFmtId="0" fontId="50" fillId="12" borderId="3" xfId="0" applyFont="1" applyFill="1" applyBorder="1" applyAlignment="1" applyProtection="1">
      <alignment horizontal="center" vertical="center"/>
    </xf>
    <xf numFmtId="0" fontId="50" fillId="7" borderId="3" xfId="0" applyFont="1" applyFill="1" applyBorder="1" applyAlignment="1" applyProtection="1">
      <alignment horizontal="center" vertical="center"/>
    </xf>
    <xf numFmtId="0" fontId="38" fillId="3" borderId="3" xfId="0" applyFont="1" applyFill="1" applyBorder="1" applyAlignment="1" applyProtection="1">
      <alignment horizontal="center" vertical="center"/>
    </xf>
    <xf numFmtId="0" fontId="44" fillId="3" borderId="3" xfId="0" applyFont="1" applyFill="1" applyBorder="1" applyAlignment="1" applyProtection="1">
      <alignment horizontal="center" vertical="center"/>
    </xf>
    <xf numFmtId="0" fontId="46" fillId="3" borderId="3" xfId="0" applyFont="1" applyFill="1" applyBorder="1" applyAlignment="1" applyProtection="1">
      <alignment horizontal="center" vertical="center"/>
    </xf>
    <xf numFmtId="0" fontId="45" fillId="3" borderId="3" xfId="0" applyFont="1" applyFill="1" applyBorder="1" applyAlignment="1" applyProtection="1">
      <alignment horizontal="center" vertical="center"/>
    </xf>
    <xf numFmtId="0" fontId="50" fillId="4" borderId="3" xfId="0" applyFont="1" applyFill="1" applyBorder="1" applyAlignment="1" applyProtection="1">
      <alignment horizontal="center" vertical="center"/>
    </xf>
    <xf numFmtId="0" fontId="50" fillId="14" borderId="3" xfId="0" applyFont="1" applyFill="1" applyBorder="1" applyAlignment="1" applyProtection="1">
      <alignment horizontal="center" vertical="center"/>
    </xf>
    <xf numFmtId="0" fontId="50" fillId="11" borderId="3" xfId="0" applyFont="1" applyFill="1" applyBorder="1" applyAlignment="1" applyProtection="1">
      <alignment horizontal="center" vertical="center"/>
    </xf>
    <xf numFmtId="0" fontId="43" fillId="3" borderId="0" xfId="0" applyFont="1" applyFill="1" applyAlignment="1" applyProtection="1">
      <alignment horizontal="center" vertical="center"/>
    </xf>
    <xf numFmtId="0" fontId="42" fillId="3" borderId="0" xfId="0" applyFont="1" applyFill="1" applyBorder="1" applyAlignment="1" applyProtection="1">
      <alignment horizontal="center" vertical="center"/>
    </xf>
    <xf numFmtId="0" fontId="42" fillId="3" borderId="2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top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6" fillId="15" borderId="17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28" fillId="13" borderId="24" xfId="0" applyFont="1" applyFill="1" applyBorder="1" applyAlignment="1">
      <alignment horizontal="center" vertical="center"/>
    </xf>
    <xf numFmtId="0" fontId="28" fillId="13" borderId="27" xfId="0" applyFont="1" applyFill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28" fillId="13" borderId="26" xfId="0" applyFont="1" applyFill="1" applyBorder="1" applyAlignment="1">
      <alignment horizontal="center" vertical="center"/>
    </xf>
    <xf numFmtId="0" fontId="28" fillId="13" borderId="21" xfId="0" applyFont="1" applyFill="1" applyBorder="1" applyAlignment="1">
      <alignment horizontal="center" vertical="center"/>
    </xf>
    <xf numFmtId="0" fontId="28" fillId="13" borderId="28" xfId="0" applyFont="1" applyFill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vertical="center"/>
    </xf>
    <xf numFmtId="0" fontId="25" fillId="13" borderId="5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2" applyFont="1" applyBorder="1" applyAlignment="1" applyProtection="1">
      <alignment horizontal="center" vertical="center"/>
      <protection locked="0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3" xfId="0" applyFont="1" applyBorder="1" applyAlignment="1">
      <alignment horizontal="center" vertical="center"/>
    </xf>
    <xf numFmtId="0" fontId="53" fillId="0" borderId="1" xfId="4" applyFont="1" applyBorder="1" applyAlignment="1">
      <alignment horizontal="center" vertical="center"/>
    </xf>
    <xf numFmtId="0" fontId="53" fillId="0" borderId="5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52" fillId="0" borderId="19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52" fillId="0" borderId="2" xfId="4" applyFont="1" applyBorder="1" applyAlignment="1">
      <alignment horizontal="center" vertical="center"/>
    </xf>
    <xf numFmtId="0" fontId="53" fillId="0" borderId="3" xfId="4" applyFont="1" applyBorder="1" applyAlignment="1">
      <alignment horizontal="center" vertical="center"/>
    </xf>
    <xf numFmtId="0" fontId="51" fillId="0" borderId="1" xfId="4" applyFont="1" applyBorder="1" applyAlignment="1">
      <alignment horizontal="center" vertical="center"/>
    </xf>
    <xf numFmtId="0" fontId="51" fillId="0" borderId="5" xfId="4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</cellXfs>
  <cellStyles count="5">
    <cellStyle name="จุลภาค" xfId="1" builtinId="3"/>
    <cellStyle name="ปกติ" xfId="0" builtinId="0"/>
    <cellStyle name="ปกติ 2" xfId="2" xr:uid="{00000000-0005-0000-0000-000002000000}"/>
    <cellStyle name="ปกติ 2 2" xfId="4" xr:uid="{70E8CEB8-EEEB-4E85-9D01-AA6B3217AEC4}"/>
    <cellStyle name="ปกติ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9"/>
      <color rgb="FF9BE5FF"/>
      <color rgb="FFF197E0"/>
      <color rgb="FFEB6BD3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5</xdr:row>
      <xdr:rowOff>11206</xdr:rowOff>
    </xdr:from>
    <xdr:to>
      <xdr:col>1</xdr:col>
      <xdr:colOff>0</xdr:colOff>
      <xdr:row>6</xdr:row>
      <xdr:rowOff>256761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1206" y="1071380"/>
          <a:ext cx="1148359" cy="510598"/>
        </a:xfrm>
        <a:prstGeom prst="line">
          <a:avLst/>
        </a:prstGeom>
        <a:ln w="9525">
          <a:solidFill>
            <a:schemeClr val="tx1">
              <a:alpha val="99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11206</xdr:colOff>
      <xdr:row>10</xdr:row>
      <xdr:rowOff>11206</xdr:rowOff>
    </xdr:from>
    <xdr:to>
      <xdr:col>1</xdr:col>
      <xdr:colOff>0</xdr:colOff>
      <xdr:row>11</xdr:row>
      <xdr:rowOff>256761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11206" y="1071380"/>
          <a:ext cx="1338859" cy="510598"/>
        </a:xfrm>
        <a:prstGeom prst="line">
          <a:avLst/>
        </a:prstGeom>
        <a:ln w="9525">
          <a:solidFill>
            <a:schemeClr val="tx1">
              <a:alpha val="99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S166"/>
  <sheetViews>
    <sheetView topLeftCell="A146" workbookViewId="0">
      <selection activeCell="L167" sqref="L167"/>
    </sheetView>
  </sheetViews>
  <sheetFormatPr defaultRowHeight="13.2"/>
  <cols>
    <col min="2" max="2" width="33.88671875" bestFit="1" customWidth="1"/>
    <col min="5" max="5" width="11.6640625" bestFit="1" customWidth="1"/>
    <col min="6" max="6" width="9.109375" style="19"/>
    <col min="7" max="7" width="9.109375" style="17"/>
    <col min="8" max="8" width="13.33203125" style="16" customWidth="1"/>
    <col min="9" max="9" width="39.6640625" bestFit="1" customWidth="1"/>
    <col min="10" max="12" width="9.33203125" customWidth="1"/>
    <col min="16" max="16" width="11.6640625" bestFit="1" customWidth="1"/>
  </cols>
  <sheetData>
    <row r="1" spans="1:19" ht="25.8">
      <c r="A1" s="14" t="s">
        <v>464</v>
      </c>
      <c r="B1" s="14"/>
      <c r="C1" s="14"/>
      <c r="D1" s="14"/>
      <c r="E1" s="14"/>
      <c r="F1" s="30" t="s">
        <v>469</v>
      </c>
      <c r="H1" s="380" t="s">
        <v>468</v>
      </c>
      <c r="I1" s="380"/>
      <c r="J1" s="380"/>
      <c r="K1" s="380"/>
      <c r="L1" s="380"/>
      <c r="P1" s="379" t="s">
        <v>466</v>
      </c>
      <c r="Q1" s="379"/>
      <c r="R1" s="379"/>
      <c r="S1" s="379"/>
    </row>
    <row r="2" spans="1:19" ht="18">
      <c r="A2" s="9" t="s">
        <v>425</v>
      </c>
      <c r="B2" s="9" t="s">
        <v>426</v>
      </c>
      <c r="C2" s="9" t="s">
        <v>18</v>
      </c>
      <c r="D2" s="9" t="s">
        <v>20</v>
      </c>
      <c r="E2" s="9" t="s">
        <v>427</v>
      </c>
      <c r="H2" s="21" t="s">
        <v>0</v>
      </c>
      <c r="I2" s="22" t="s">
        <v>426</v>
      </c>
      <c r="J2" s="23" t="s">
        <v>18</v>
      </c>
      <c r="K2" s="23" t="s">
        <v>20</v>
      </c>
      <c r="L2" s="23" t="s">
        <v>1</v>
      </c>
      <c r="P2" s="28"/>
      <c r="Q2" s="29" t="s">
        <v>18</v>
      </c>
      <c r="R2" s="29" t="s">
        <v>20</v>
      </c>
      <c r="S2" s="29" t="s">
        <v>1</v>
      </c>
    </row>
    <row r="3" spans="1:19" ht="18">
      <c r="A3" s="10">
        <v>64020001</v>
      </c>
      <c r="B3" s="11" t="s">
        <v>170</v>
      </c>
      <c r="C3" s="12">
        <f>J3</f>
        <v>5</v>
      </c>
      <c r="D3" s="12">
        <f>K3</f>
        <v>10</v>
      </c>
      <c r="E3" s="12">
        <f>L3</f>
        <v>15</v>
      </c>
      <c r="F3" s="19" t="b">
        <f t="shared" ref="F3:F34" si="0">EXACT(A3,H3)</f>
        <v>1</v>
      </c>
      <c r="G3" s="20" t="b">
        <f t="shared" ref="G3:G34" si="1">EXACT(B3,I3)</f>
        <v>1</v>
      </c>
      <c r="H3" s="24">
        <v>64020001</v>
      </c>
      <c r="I3" s="25" t="s">
        <v>170</v>
      </c>
      <c r="J3" s="26">
        <v>5</v>
      </c>
      <c r="K3" s="26">
        <v>10</v>
      </c>
      <c r="L3" s="26">
        <f>SUM(J3:K3)</f>
        <v>15</v>
      </c>
      <c r="P3" s="29" t="s">
        <v>465</v>
      </c>
      <c r="Q3" s="28">
        <f>SUM(C3:C61)</f>
        <v>115</v>
      </c>
      <c r="R3" s="28">
        <f>SUM(D3:D61)</f>
        <v>318</v>
      </c>
      <c r="S3" s="28">
        <f>SUM(Q3:R3)</f>
        <v>433</v>
      </c>
    </row>
    <row r="4" spans="1:19" ht="18">
      <c r="A4" s="10">
        <v>64020002</v>
      </c>
      <c r="B4" s="11" t="s">
        <v>171</v>
      </c>
      <c r="C4" s="12">
        <f t="shared" ref="C4:E67" si="2">J4</f>
        <v>4</v>
      </c>
      <c r="D4" s="12">
        <f t="shared" si="2"/>
        <v>11</v>
      </c>
      <c r="E4" s="12">
        <f t="shared" si="2"/>
        <v>15</v>
      </c>
      <c r="F4" s="19" t="b">
        <f t="shared" si="0"/>
        <v>1</v>
      </c>
      <c r="G4" s="20" t="b">
        <f t="shared" si="1"/>
        <v>1</v>
      </c>
      <c r="H4" s="24">
        <v>64020002</v>
      </c>
      <c r="I4" s="25" t="s">
        <v>171</v>
      </c>
      <c r="J4" s="26">
        <v>4</v>
      </c>
      <c r="K4" s="26">
        <v>11</v>
      </c>
      <c r="L4" s="26">
        <f t="shared" ref="L4:L67" si="3">SUM(J4:K4)</f>
        <v>15</v>
      </c>
      <c r="N4" s="17"/>
      <c r="P4" s="29" t="s">
        <v>255</v>
      </c>
      <c r="Q4" s="28">
        <f>SUM(C62:C96)</f>
        <v>78</v>
      </c>
      <c r="R4" s="28">
        <f>SUM(D62:D96)</f>
        <v>218</v>
      </c>
      <c r="S4" s="28">
        <f t="shared" ref="S4:S7" si="4">SUM(Q4:R4)</f>
        <v>296</v>
      </c>
    </row>
    <row r="5" spans="1:19" ht="18">
      <c r="A5" s="10">
        <v>64020003</v>
      </c>
      <c r="B5" s="11" t="s">
        <v>172</v>
      </c>
      <c r="C5" s="12">
        <f t="shared" si="2"/>
        <v>1</v>
      </c>
      <c r="D5" s="12">
        <f t="shared" si="2"/>
        <v>3</v>
      </c>
      <c r="E5" s="12">
        <f t="shared" si="2"/>
        <v>4</v>
      </c>
      <c r="F5" s="19" t="b">
        <f t="shared" si="0"/>
        <v>1</v>
      </c>
      <c r="G5" s="20" t="b">
        <f t="shared" si="1"/>
        <v>1</v>
      </c>
      <c r="H5" s="24">
        <v>64020003</v>
      </c>
      <c r="I5" s="25" t="s">
        <v>172</v>
      </c>
      <c r="J5" s="26">
        <v>1</v>
      </c>
      <c r="K5" s="26">
        <v>3</v>
      </c>
      <c r="L5" s="26">
        <f t="shared" si="3"/>
        <v>4</v>
      </c>
      <c r="N5" s="17"/>
      <c r="P5" s="29" t="s">
        <v>253</v>
      </c>
      <c r="Q5" s="28">
        <f>SUM(C97:C125)</f>
        <v>45</v>
      </c>
      <c r="R5" s="28">
        <f>SUM(D97:D125)</f>
        <v>146</v>
      </c>
      <c r="S5" s="28">
        <f t="shared" si="4"/>
        <v>191</v>
      </c>
    </row>
    <row r="6" spans="1:19" ht="18">
      <c r="A6" s="10">
        <v>64020004</v>
      </c>
      <c r="B6" s="11" t="s">
        <v>134</v>
      </c>
      <c r="C6" s="12">
        <f t="shared" si="2"/>
        <v>2</v>
      </c>
      <c r="D6" s="12">
        <f t="shared" si="2"/>
        <v>2</v>
      </c>
      <c r="E6" s="12">
        <f t="shared" si="2"/>
        <v>4</v>
      </c>
      <c r="F6" s="19" t="b">
        <f t="shared" si="0"/>
        <v>1</v>
      </c>
      <c r="G6" s="20" t="b">
        <f t="shared" si="1"/>
        <v>0</v>
      </c>
      <c r="H6" s="24">
        <v>64020004</v>
      </c>
      <c r="I6" s="25" t="s">
        <v>471</v>
      </c>
      <c r="J6" s="26">
        <v>2</v>
      </c>
      <c r="K6" s="26">
        <v>2</v>
      </c>
      <c r="L6" s="26">
        <f t="shared" si="3"/>
        <v>4</v>
      </c>
      <c r="N6" s="17"/>
      <c r="P6" s="29" t="s">
        <v>250</v>
      </c>
      <c r="Q6" s="28">
        <f>SUM(C126:C139)</f>
        <v>27</v>
      </c>
      <c r="R6" s="28">
        <f>SUM(D126:D139)</f>
        <v>91</v>
      </c>
      <c r="S6" s="28">
        <f t="shared" si="4"/>
        <v>118</v>
      </c>
    </row>
    <row r="7" spans="1:19" ht="18">
      <c r="A7" s="10">
        <v>64020005</v>
      </c>
      <c r="B7" s="11" t="s">
        <v>136</v>
      </c>
      <c r="C7" s="12">
        <f t="shared" si="2"/>
        <v>0</v>
      </c>
      <c r="D7" s="12">
        <f t="shared" si="2"/>
        <v>2</v>
      </c>
      <c r="E7" s="12">
        <f t="shared" si="2"/>
        <v>2</v>
      </c>
      <c r="F7" s="19" t="b">
        <f t="shared" si="0"/>
        <v>1</v>
      </c>
      <c r="G7" s="20" t="b">
        <f t="shared" si="1"/>
        <v>1</v>
      </c>
      <c r="H7" s="24">
        <v>64020005</v>
      </c>
      <c r="I7" s="25" t="s">
        <v>136</v>
      </c>
      <c r="J7" s="26"/>
      <c r="K7" s="26">
        <v>2</v>
      </c>
      <c r="L7" s="26">
        <f t="shared" si="3"/>
        <v>2</v>
      </c>
      <c r="N7" s="17"/>
      <c r="P7" s="29" t="s">
        <v>251</v>
      </c>
      <c r="Q7" s="28">
        <f>SUM(C140:C164)</f>
        <v>57</v>
      </c>
      <c r="R7" s="28">
        <f>SUM(D140:D164)</f>
        <v>164</v>
      </c>
      <c r="S7" s="28">
        <f t="shared" si="4"/>
        <v>221</v>
      </c>
    </row>
    <row r="8" spans="1:19" ht="18">
      <c r="A8" s="10">
        <v>64020006</v>
      </c>
      <c r="B8" s="11" t="s">
        <v>162</v>
      </c>
      <c r="C8" s="12">
        <f t="shared" si="2"/>
        <v>1</v>
      </c>
      <c r="D8" s="12">
        <f t="shared" si="2"/>
        <v>2</v>
      </c>
      <c r="E8" s="12">
        <f t="shared" si="2"/>
        <v>3</v>
      </c>
      <c r="F8" s="19" t="b">
        <f t="shared" si="0"/>
        <v>1</v>
      </c>
      <c r="G8" s="20" t="b">
        <f t="shared" si="1"/>
        <v>1</v>
      </c>
      <c r="H8" s="24">
        <v>64020006</v>
      </c>
      <c r="I8" s="25" t="s">
        <v>162</v>
      </c>
      <c r="J8" s="26">
        <v>1</v>
      </c>
      <c r="K8" s="26">
        <v>2</v>
      </c>
      <c r="L8" s="26">
        <f t="shared" si="3"/>
        <v>3</v>
      </c>
      <c r="N8" s="17"/>
      <c r="P8" s="29" t="s">
        <v>1</v>
      </c>
      <c r="Q8" s="28">
        <f>SUM(Q3:Q7)</f>
        <v>322</v>
      </c>
      <c r="R8" s="28">
        <f t="shared" ref="R8:S8" si="5">SUM(R3:R7)</f>
        <v>937</v>
      </c>
      <c r="S8" s="28">
        <f t="shared" si="5"/>
        <v>1259</v>
      </c>
    </row>
    <row r="9" spans="1:19" ht="18">
      <c r="A9" s="10">
        <v>64020007</v>
      </c>
      <c r="B9" s="11" t="s">
        <v>164</v>
      </c>
      <c r="C9" s="12">
        <f t="shared" si="2"/>
        <v>0</v>
      </c>
      <c r="D9" s="12">
        <f t="shared" si="2"/>
        <v>4</v>
      </c>
      <c r="E9" s="12">
        <f t="shared" si="2"/>
        <v>4</v>
      </c>
      <c r="F9" s="19" t="b">
        <f t="shared" si="0"/>
        <v>1</v>
      </c>
      <c r="G9" s="20" t="b">
        <f t="shared" si="1"/>
        <v>1</v>
      </c>
      <c r="H9" s="24">
        <v>64020007</v>
      </c>
      <c r="I9" s="25" t="s">
        <v>164</v>
      </c>
      <c r="J9" s="26"/>
      <c r="K9" s="26">
        <v>4</v>
      </c>
      <c r="L9" s="26">
        <f t="shared" si="3"/>
        <v>4</v>
      </c>
      <c r="N9" s="17"/>
    </row>
    <row r="10" spans="1:19" ht="18">
      <c r="A10" s="10">
        <v>64020008</v>
      </c>
      <c r="B10" s="11" t="s">
        <v>166</v>
      </c>
      <c r="C10" s="12">
        <f t="shared" si="2"/>
        <v>6</v>
      </c>
      <c r="D10" s="12">
        <f t="shared" si="2"/>
        <v>11</v>
      </c>
      <c r="E10" s="12">
        <f t="shared" si="2"/>
        <v>17</v>
      </c>
      <c r="F10" s="19" t="b">
        <f t="shared" si="0"/>
        <v>1</v>
      </c>
      <c r="G10" s="20" t="b">
        <f t="shared" si="1"/>
        <v>1</v>
      </c>
      <c r="H10" s="24">
        <v>64020008</v>
      </c>
      <c r="I10" s="25" t="s">
        <v>166</v>
      </c>
      <c r="J10" s="26">
        <v>6</v>
      </c>
      <c r="K10" s="26">
        <v>11</v>
      </c>
      <c r="L10" s="26">
        <f t="shared" si="3"/>
        <v>17</v>
      </c>
      <c r="N10" s="17"/>
      <c r="P10" s="27" t="s">
        <v>467</v>
      </c>
      <c r="Q10" t="b">
        <f>EXACT(C165,Q8)</f>
        <v>1</v>
      </c>
      <c r="R10" s="17" t="b">
        <f>EXACT(D165,R8)</f>
        <v>1</v>
      </c>
      <c r="S10" s="17" t="b">
        <f>EXACT(E165,S8)</f>
        <v>1</v>
      </c>
    </row>
    <row r="11" spans="1:19" ht="18">
      <c r="A11" s="10">
        <v>64020009</v>
      </c>
      <c r="B11" s="11" t="s">
        <v>168</v>
      </c>
      <c r="C11" s="12">
        <f t="shared" si="2"/>
        <v>2</v>
      </c>
      <c r="D11" s="12">
        <f t="shared" si="2"/>
        <v>1</v>
      </c>
      <c r="E11" s="12">
        <f t="shared" si="2"/>
        <v>3</v>
      </c>
      <c r="F11" s="19" t="b">
        <f t="shared" si="0"/>
        <v>1</v>
      </c>
      <c r="G11" s="20" t="b">
        <f t="shared" si="1"/>
        <v>1</v>
      </c>
      <c r="H11" s="24">
        <v>64020009</v>
      </c>
      <c r="I11" s="25" t="s">
        <v>168</v>
      </c>
      <c r="J11" s="26">
        <v>2</v>
      </c>
      <c r="K11" s="26">
        <v>1</v>
      </c>
      <c r="L11" s="26">
        <f t="shared" si="3"/>
        <v>3</v>
      </c>
      <c r="N11" s="17"/>
    </row>
    <row r="12" spans="1:19" ht="18">
      <c r="A12" s="10">
        <v>64020010</v>
      </c>
      <c r="B12" s="11" t="s">
        <v>157</v>
      </c>
      <c r="C12" s="12">
        <f t="shared" si="2"/>
        <v>6</v>
      </c>
      <c r="D12" s="12">
        <f t="shared" si="2"/>
        <v>5</v>
      </c>
      <c r="E12" s="12">
        <f t="shared" si="2"/>
        <v>11</v>
      </c>
      <c r="F12" s="19" t="b">
        <f t="shared" si="0"/>
        <v>1</v>
      </c>
      <c r="G12" s="20" t="b">
        <f t="shared" si="1"/>
        <v>1</v>
      </c>
      <c r="H12" s="24">
        <v>64020010</v>
      </c>
      <c r="I12" s="25" t="s">
        <v>157</v>
      </c>
      <c r="J12" s="26">
        <v>6</v>
      </c>
      <c r="K12" s="26">
        <v>5</v>
      </c>
      <c r="L12" s="26">
        <f t="shared" si="3"/>
        <v>11</v>
      </c>
      <c r="N12" s="17"/>
    </row>
    <row r="13" spans="1:19" ht="18">
      <c r="A13" s="10">
        <v>64020011</v>
      </c>
      <c r="B13" s="11" t="s">
        <v>258</v>
      </c>
      <c r="C13" s="12">
        <f t="shared" si="2"/>
        <v>1</v>
      </c>
      <c r="D13" s="12">
        <f t="shared" si="2"/>
        <v>0</v>
      </c>
      <c r="E13" s="12">
        <f t="shared" si="2"/>
        <v>1</v>
      </c>
      <c r="F13" s="19" t="b">
        <f t="shared" si="0"/>
        <v>1</v>
      </c>
      <c r="G13" s="20" t="b">
        <f t="shared" si="1"/>
        <v>1</v>
      </c>
      <c r="H13" s="24">
        <v>64020011</v>
      </c>
      <c r="I13" s="25" t="s">
        <v>258</v>
      </c>
      <c r="J13" s="26">
        <v>1</v>
      </c>
      <c r="K13" s="26">
        <v>0</v>
      </c>
      <c r="L13" s="26">
        <f t="shared" si="3"/>
        <v>1</v>
      </c>
      <c r="N13" s="17"/>
    </row>
    <row r="14" spans="1:19" ht="18">
      <c r="A14" s="10">
        <v>64020012</v>
      </c>
      <c r="B14" s="11" t="s">
        <v>160</v>
      </c>
      <c r="C14" s="12">
        <f t="shared" si="2"/>
        <v>4</v>
      </c>
      <c r="D14" s="12">
        <f t="shared" si="2"/>
        <v>12</v>
      </c>
      <c r="E14" s="12">
        <f t="shared" si="2"/>
        <v>16</v>
      </c>
      <c r="F14" s="19" t="b">
        <f t="shared" si="0"/>
        <v>1</v>
      </c>
      <c r="G14" s="20" t="b">
        <f t="shared" si="1"/>
        <v>1</v>
      </c>
      <c r="H14" s="24">
        <v>64020012</v>
      </c>
      <c r="I14" s="25" t="s">
        <v>160</v>
      </c>
      <c r="J14" s="26">
        <v>4</v>
      </c>
      <c r="K14" s="26">
        <v>12</v>
      </c>
      <c r="L14" s="26">
        <f t="shared" si="3"/>
        <v>16</v>
      </c>
      <c r="N14" s="17"/>
    </row>
    <row r="15" spans="1:19" ht="18">
      <c r="A15" s="10">
        <v>64020013</v>
      </c>
      <c r="B15" s="11" t="s">
        <v>114</v>
      </c>
      <c r="C15" s="12">
        <f t="shared" si="2"/>
        <v>2</v>
      </c>
      <c r="D15" s="12">
        <f t="shared" si="2"/>
        <v>9</v>
      </c>
      <c r="E15" s="12">
        <f t="shared" si="2"/>
        <v>11</v>
      </c>
      <c r="F15" s="19" t="b">
        <f t="shared" si="0"/>
        <v>1</v>
      </c>
      <c r="G15" s="20" t="b">
        <f t="shared" si="1"/>
        <v>1</v>
      </c>
      <c r="H15" s="24">
        <v>64020013</v>
      </c>
      <c r="I15" s="25" t="s">
        <v>114</v>
      </c>
      <c r="J15" s="26">
        <v>2</v>
      </c>
      <c r="K15" s="26">
        <v>9</v>
      </c>
      <c r="L15" s="26">
        <f t="shared" si="3"/>
        <v>11</v>
      </c>
      <c r="N15" s="17"/>
    </row>
    <row r="16" spans="1:19" ht="18">
      <c r="A16" s="10">
        <v>64020014</v>
      </c>
      <c r="B16" s="11" t="s">
        <v>115</v>
      </c>
      <c r="C16" s="12">
        <f t="shared" si="2"/>
        <v>2</v>
      </c>
      <c r="D16" s="12">
        <f t="shared" si="2"/>
        <v>1</v>
      </c>
      <c r="E16" s="12">
        <f t="shared" si="2"/>
        <v>3</v>
      </c>
      <c r="F16" s="19" t="b">
        <f t="shared" si="0"/>
        <v>1</v>
      </c>
      <c r="G16" s="20" t="b">
        <f t="shared" si="1"/>
        <v>1</v>
      </c>
      <c r="H16" s="24">
        <v>64020014</v>
      </c>
      <c r="I16" s="25" t="s">
        <v>115</v>
      </c>
      <c r="J16" s="26">
        <v>2</v>
      </c>
      <c r="K16" s="26">
        <v>1</v>
      </c>
      <c r="L16" s="26">
        <f t="shared" si="3"/>
        <v>3</v>
      </c>
      <c r="N16" s="17"/>
    </row>
    <row r="17" spans="1:14" ht="18">
      <c r="A17" s="10">
        <v>64020015</v>
      </c>
      <c r="B17" s="11" t="s">
        <v>116</v>
      </c>
      <c r="C17" s="12">
        <f t="shared" si="2"/>
        <v>1</v>
      </c>
      <c r="D17" s="12">
        <f t="shared" si="2"/>
        <v>3</v>
      </c>
      <c r="E17" s="12">
        <f t="shared" si="2"/>
        <v>4</v>
      </c>
      <c r="F17" s="19" t="b">
        <f t="shared" si="0"/>
        <v>1</v>
      </c>
      <c r="G17" s="20" t="b">
        <f t="shared" si="1"/>
        <v>1</v>
      </c>
      <c r="H17" s="24">
        <v>64020015</v>
      </c>
      <c r="I17" s="25" t="s">
        <v>116</v>
      </c>
      <c r="J17" s="26">
        <v>1</v>
      </c>
      <c r="K17" s="26">
        <v>3</v>
      </c>
      <c r="L17" s="26">
        <f t="shared" si="3"/>
        <v>4</v>
      </c>
      <c r="N17" s="17"/>
    </row>
    <row r="18" spans="1:14" ht="18">
      <c r="A18" s="10">
        <v>64020016</v>
      </c>
      <c r="B18" s="11" t="s">
        <v>117</v>
      </c>
      <c r="C18" s="12">
        <f t="shared" si="2"/>
        <v>0</v>
      </c>
      <c r="D18" s="12">
        <f t="shared" si="2"/>
        <v>2</v>
      </c>
      <c r="E18" s="12">
        <f t="shared" si="2"/>
        <v>2</v>
      </c>
      <c r="F18" s="19" t="b">
        <f t="shared" si="0"/>
        <v>1</v>
      </c>
      <c r="G18" s="20" t="b">
        <f t="shared" si="1"/>
        <v>1</v>
      </c>
      <c r="H18" s="24">
        <v>64020016</v>
      </c>
      <c r="I18" s="25" t="s">
        <v>117</v>
      </c>
      <c r="J18" s="26"/>
      <c r="K18" s="26">
        <v>2</v>
      </c>
      <c r="L18" s="26">
        <f t="shared" si="3"/>
        <v>2</v>
      </c>
      <c r="N18" s="17"/>
    </row>
    <row r="19" spans="1:14" ht="18">
      <c r="A19" s="10">
        <v>64020018</v>
      </c>
      <c r="B19" s="11" t="s">
        <v>119</v>
      </c>
      <c r="C19" s="12">
        <f t="shared" si="2"/>
        <v>0</v>
      </c>
      <c r="D19" s="12">
        <f t="shared" si="2"/>
        <v>4</v>
      </c>
      <c r="E19" s="12">
        <f t="shared" si="2"/>
        <v>4</v>
      </c>
      <c r="F19" s="19" t="b">
        <f t="shared" si="0"/>
        <v>1</v>
      </c>
      <c r="G19" s="20" t="b">
        <f t="shared" si="1"/>
        <v>1</v>
      </c>
      <c r="H19" s="24">
        <v>64020018</v>
      </c>
      <c r="I19" s="25" t="s">
        <v>119</v>
      </c>
      <c r="J19" s="26"/>
      <c r="K19" s="26">
        <v>4</v>
      </c>
      <c r="L19" s="26">
        <f t="shared" si="3"/>
        <v>4</v>
      </c>
      <c r="N19" s="17"/>
    </row>
    <row r="20" spans="1:14" ht="18">
      <c r="A20" s="10">
        <v>64020019</v>
      </c>
      <c r="B20" s="11" t="s">
        <v>121</v>
      </c>
      <c r="C20" s="12">
        <f t="shared" si="2"/>
        <v>1</v>
      </c>
      <c r="D20" s="12">
        <f t="shared" si="2"/>
        <v>4</v>
      </c>
      <c r="E20" s="12">
        <f t="shared" si="2"/>
        <v>5</v>
      </c>
      <c r="F20" s="19" t="b">
        <f t="shared" si="0"/>
        <v>1</v>
      </c>
      <c r="G20" s="20" t="b">
        <f t="shared" si="1"/>
        <v>1</v>
      </c>
      <c r="H20" s="24">
        <v>64020019</v>
      </c>
      <c r="I20" s="25" t="s">
        <v>121</v>
      </c>
      <c r="J20" s="26">
        <v>1</v>
      </c>
      <c r="K20" s="26">
        <v>4</v>
      </c>
      <c r="L20" s="26">
        <f t="shared" si="3"/>
        <v>5</v>
      </c>
      <c r="N20" s="17"/>
    </row>
    <row r="21" spans="1:14" ht="18">
      <c r="A21" s="10">
        <v>64020020</v>
      </c>
      <c r="B21" s="11" t="s">
        <v>123</v>
      </c>
      <c r="C21" s="12">
        <f t="shared" si="2"/>
        <v>1</v>
      </c>
      <c r="D21" s="12">
        <f t="shared" si="2"/>
        <v>3</v>
      </c>
      <c r="E21" s="12">
        <f t="shared" si="2"/>
        <v>4</v>
      </c>
      <c r="F21" s="19" t="b">
        <f t="shared" si="0"/>
        <v>1</v>
      </c>
      <c r="G21" s="20" t="b">
        <f t="shared" si="1"/>
        <v>1</v>
      </c>
      <c r="H21" s="24">
        <v>64020020</v>
      </c>
      <c r="I21" s="25" t="s">
        <v>123</v>
      </c>
      <c r="J21" s="26">
        <v>1</v>
      </c>
      <c r="K21" s="26">
        <v>3</v>
      </c>
      <c r="L21" s="26">
        <f t="shared" si="3"/>
        <v>4</v>
      </c>
      <c r="N21" s="17"/>
    </row>
    <row r="22" spans="1:14" ht="18">
      <c r="A22" s="10">
        <v>64020021</v>
      </c>
      <c r="B22" s="11" t="s">
        <v>125</v>
      </c>
      <c r="C22" s="12">
        <f t="shared" si="2"/>
        <v>1</v>
      </c>
      <c r="D22" s="12">
        <f t="shared" si="2"/>
        <v>1</v>
      </c>
      <c r="E22" s="12">
        <f t="shared" si="2"/>
        <v>2</v>
      </c>
      <c r="F22" s="19" t="b">
        <f t="shared" si="0"/>
        <v>1</v>
      </c>
      <c r="G22" s="20" t="b">
        <f t="shared" si="1"/>
        <v>1</v>
      </c>
      <c r="H22" s="24">
        <v>64020021</v>
      </c>
      <c r="I22" s="25" t="s">
        <v>125</v>
      </c>
      <c r="J22" s="26">
        <v>1</v>
      </c>
      <c r="K22" s="26">
        <v>1</v>
      </c>
      <c r="L22" s="26">
        <f t="shared" si="3"/>
        <v>2</v>
      </c>
      <c r="N22" s="17"/>
    </row>
    <row r="23" spans="1:14" ht="18">
      <c r="A23" s="10">
        <v>64020022</v>
      </c>
      <c r="B23" s="11" t="s">
        <v>138</v>
      </c>
      <c r="C23" s="12">
        <f t="shared" si="2"/>
        <v>1</v>
      </c>
      <c r="D23" s="12">
        <f t="shared" si="2"/>
        <v>2</v>
      </c>
      <c r="E23" s="12">
        <f t="shared" si="2"/>
        <v>3</v>
      </c>
      <c r="F23" s="19" t="b">
        <f t="shared" si="0"/>
        <v>1</v>
      </c>
      <c r="G23" s="20" t="b">
        <f t="shared" si="1"/>
        <v>1</v>
      </c>
      <c r="H23" s="24">
        <v>64020022</v>
      </c>
      <c r="I23" s="25" t="s">
        <v>138</v>
      </c>
      <c r="J23" s="26">
        <v>1</v>
      </c>
      <c r="K23" s="26">
        <v>2</v>
      </c>
      <c r="L23" s="26">
        <f t="shared" si="3"/>
        <v>3</v>
      </c>
      <c r="N23" s="17"/>
    </row>
    <row r="24" spans="1:14" ht="18">
      <c r="A24" s="10">
        <v>64020023</v>
      </c>
      <c r="B24" s="11" t="s">
        <v>139</v>
      </c>
      <c r="C24" s="12">
        <f t="shared" si="2"/>
        <v>1</v>
      </c>
      <c r="D24" s="12">
        <f t="shared" si="2"/>
        <v>5</v>
      </c>
      <c r="E24" s="12">
        <f t="shared" si="2"/>
        <v>6</v>
      </c>
      <c r="F24" s="19" t="b">
        <f t="shared" si="0"/>
        <v>1</v>
      </c>
      <c r="G24" s="20" t="b">
        <f t="shared" si="1"/>
        <v>1</v>
      </c>
      <c r="H24" s="24">
        <v>64020023</v>
      </c>
      <c r="I24" s="25" t="s">
        <v>139</v>
      </c>
      <c r="J24" s="26">
        <v>1</v>
      </c>
      <c r="K24" s="26">
        <v>5</v>
      </c>
      <c r="L24" s="26">
        <f t="shared" si="3"/>
        <v>6</v>
      </c>
      <c r="N24" s="17"/>
    </row>
    <row r="25" spans="1:14" ht="18">
      <c r="A25" s="10">
        <v>64020024</v>
      </c>
      <c r="B25" s="11" t="s">
        <v>141</v>
      </c>
      <c r="C25" s="12">
        <f t="shared" si="2"/>
        <v>0</v>
      </c>
      <c r="D25" s="12">
        <f t="shared" si="2"/>
        <v>2</v>
      </c>
      <c r="E25" s="12">
        <f t="shared" si="2"/>
        <v>2</v>
      </c>
      <c r="F25" s="19" t="b">
        <f t="shared" si="0"/>
        <v>1</v>
      </c>
      <c r="G25" s="20" t="b">
        <f t="shared" si="1"/>
        <v>1</v>
      </c>
      <c r="H25" s="24">
        <v>64020024</v>
      </c>
      <c r="I25" s="25" t="s">
        <v>141</v>
      </c>
      <c r="J25" s="26"/>
      <c r="K25" s="26">
        <v>2</v>
      </c>
      <c r="L25" s="26">
        <f t="shared" si="3"/>
        <v>2</v>
      </c>
      <c r="N25" s="17"/>
    </row>
    <row r="26" spans="1:14" ht="18">
      <c r="A26" s="10">
        <v>64020025</v>
      </c>
      <c r="B26" s="11" t="s">
        <v>143</v>
      </c>
      <c r="C26" s="12">
        <f t="shared" si="2"/>
        <v>1</v>
      </c>
      <c r="D26" s="12">
        <f t="shared" si="2"/>
        <v>0</v>
      </c>
      <c r="E26" s="12">
        <f t="shared" si="2"/>
        <v>1</v>
      </c>
      <c r="F26" s="19" t="b">
        <f t="shared" si="0"/>
        <v>1</v>
      </c>
      <c r="G26" s="20" t="b">
        <f t="shared" si="1"/>
        <v>1</v>
      </c>
      <c r="H26" s="24">
        <v>64020025</v>
      </c>
      <c r="I26" s="25" t="s">
        <v>143</v>
      </c>
      <c r="J26" s="26">
        <v>1</v>
      </c>
      <c r="K26" s="26">
        <v>0</v>
      </c>
      <c r="L26" s="26">
        <f t="shared" si="3"/>
        <v>1</v>
      </c>
      <c r="N26" s="17"/>
    </row>
    <row r="27" spans="1:14" ht="18">
      <c r="A27" s="10">
        <v>64020027</v>
      </c>
      <c r="B27" s="11" t="s">
        <v>145</v>
      </c>
      <c r="C27" s="12">
        <f t="shared" si="2"/>
        <v>1</v>
      </c>
      <c r="D27" s="12">
        <f t="shared" si="2"/>
        <v>2</v>
      </c>
      <c r="E27" s="12">
        <f t="shared" si="2"/>
        <v>3</v>
      </c>
      <c r="F27" s="19" t="b">
        <f t="shared" si="0"/>
        <v>1</v>
      </c>
      <c r="G27" s="20" t="b">
        <f t="shared" si="1"/>
        <v>1</v>
      </c>
      <c r="H27" s="24">
        <v>64020027</v>
      </c>
      <c r="I27" s="25" t="s">
        <v>145</v>
      </c>
      <c r="J27" s="26">
        <v>1</v>
      </c>
      <c r="K27" s="26">
        <v>2</v>
      </c>
      <c r="L27" s="26">
        <f t="shared" si="3"/>
        <v>3</v>
      </c>
      <c r="N27" s="17"/>
    </row>
    <row r="28" spans="1:14" ht="18">
      <c r="A28" s="10">
        <v>64020029</v>
      </c>
      <c r="B28" s="11" t="s">
        <v>147</v>
      </c>
      <c r="C28" s="12">
        <f t="shared" si="2"/>
        <v>4</v>
      </c>
      <c r="D28" s="12">
        <f t="shared" si="2"/>
        <v>10</v>
      </c>
      <c r="E28" s="12">
        <f t="shared" si="2"/>
        <v>14</v>
      </c>
      <c r="F28" s="19" t="b">
        <f t="shared" si="0"/>
        <v>1</v>
      </c>
      <c r="G28" s="20" t="b">
        <f t="shared" si="1"/>
        <v>1</v>
      </c>
      <c r="H28" s="24">
        <v>64020029</v>
      </c>
      <c r="I28" s="25" t="s">
        <v>147</v>
      </c>
      <c r="J28" s="26">
        <v>4</v>
      </c>
      <c r="K28" s="26">
        <v>10</v>
      </c>
      <c r="L28" s="26">
        <f t="shared" si="3"/>
        <v>14</v>
      </c>
      <c r="N28" s="17"/>
    </row>
    <row r="29" spans="1:14" ht="18">
      <c r="A29" s="10">
        <v>64020030</v>
      </c>
      <c r="B29" s="11" t="s">
        <v>149</v>
      </c>
      <c r="C29" s="12">
        <f t="shared" si="2"/>
        <v>1</v>
      </c>
      <c r="D29" s="12">
        <f t="shared" si="2"/>
        <v>2</v>
      </c>
      <c r="E29" s="12">
        <f t="shared" si="2"/>
        <v>3</v>
      </c>
      <c r="F29" s="19" t="b">
        <f t="shared" si="0"/>
        <v>1</v>
      </c>
      <c r="G29" s="20" t="b">
        <f t="shared" si="1"/>
        <v>1</v>
      </c>
      <c r="H29" s="24">
        <v>64020030</v>
      </c>
      <c r="I29" s="25" t="s">
        <v>149</v>
      </c>
      <c r="J29" s="26">
        <v>1</v>
      </c>
      <c r="K29" s="26">
        <v>2</v>
      </c>
      <c r="L29" s="26">
        <f t="shared" si="3"/>
        <v>3</v>
      </c>
      <c r="N29" s="17"/>
    </row>
    <row r="30" spans="1:14" ht="18">
      <c r="A30" s="10">
        <v>64020032</v>
      </c>
      <c r="B30" s="11" t="s">
        <v>335</v>
      </c>
      <c r="C30" s="12">
        <f t="shared" si="2"/>
        <v>1</v>
      </c>
      <c r="D30" s="12">
        <f t="shared" si="2"/>
        <v>2</v>
      </c>
      <c r="E30" s="12">
        <f t="shared" si="2"/>
        <v>3</v>
      </c>
      <c r="F30" s="19" t="b">
        <f t="shared" si="0"/>
        <v>1</v>
      </c>
      <c r="G30" s="20" t="b">
        <f t="shared" si="1"/>
        <v>1</v>
      </c>
      <c r="H30" s="24">
        <v>64020032</v>
      </c>
      <c r="I30" s="25" t="s">
        <v>335</v>
      </c>
      <c r="J30" s="26">
        <v>1</v>
      </c>
      <c r="K30" s="26">
        <v>2</v>
      </c>
      <c r="L30" s="26">
        <f t="shared" si="3"/>
        <v>3</v>
      </c>
      <c r="N30" s="17"/>
    </row>
    <row r="31" spans="1:14" ht="18">
      <c r="A31" s="10">
        <v>64020033</v>
      </c>
      <c r="B31" s="11" t="s">
        <v>150</v>
      </c>
      <c r="C31" s="12">
        <f t="shared" si="2"/>
        <v>2</v>
      </c>
      <c r="D31" s="12">
        <f t="shared" si="2"/>
        <v>2</v>
      </c>
      <c r="E31" s="12">
        <f t="shared" si="2"/>
        <v>4</v>
      </c>
      <c r="F31" s="19" t="b">
        <f t="shared" si="0"/>
        <v>1</v>
      </c>
      <c r="G31" s="20" t="b">
        <f t="shared" si="1"/>
        <v>1</v>
      </c>
      <c r="H31" s="24">
        <v>64020033</v>
      </c>
      <c r="I31" s="25" t="s">
        <v>150</v>
      </c>
      <c r="J31" s="26">
        <v>2</v>
      </c>
      <c r="K31" s="26">
        <v>2</v>
      </c>
      <c r="L31" s="26">
        <f t="shared" si="3"/>
        <v>4</v>
      </c>
      <c r="N31" s="17"/>
    </row>
    <row r="32" spans="1:14" ht="18">
      <c r="A32" s="10">
        <v>64020034</v>
      </c>
      <c r="B32" s="11" t="s">
        <v>152</v>
      </c>
      <c r="C32" s="12">
        <f t="shared" si="2"/>
        <v>6</v>
      </c>
      <c r="D32" s="12">
        <f t="shared" si="2"/>
        <v>10</v>
      </c>
      <c r="E32" s="12">
        <f t="shared" si="2"/>
        <v>16</v>
      </c>
      <c r="F32" s="19" t="b">
        <f t="shared" si="0"/>
        <v>1</v>
      </c>
      <c r="G32" s="20" t="b">
        <f t="shared" si="1"/>
        <v>1</v>
      </c>
      <c r="H32" s="24">
        <v>64020034</v>
      </c>
      <c r="I32" s="25" t="s">
        <v>152</v>
      </c>
      <c r="J32" s="26">
        <v>6</v>
      </c>
      <c r="K32" s="26">
        <v>10</v>
      </c>
      <c r="L32" s="26">
        <f t="shared" si="3"/>
        <v>16</v>
      </c>
      <c r="N32" s="17"/>
    </row>
    <row r="33" spans="1:14" ht="18">
      <c r="A33" s="10">
        <v>64020036</v>
      </c>
      <c r="B33" s="11" t="s">
        <v>154</v>
      </c>
      <c r="C33" s="12">
        <f t="shared" si="2"/>
        <v>1</v>
      </c>
      <c r="D33" s="12">
        <f t="shared" si="2"/>
        <v>3</v>
      </c>
      <c r="E33" s="12">
        <f t="shared" si="2"/>
        <v>4</v>
      </c>
      <c r="F33" s="19" t="b">
        <f t="shared" si="0"/>
        <v>1</v>
      </c>
      <c r="G33" s="20" t="b">
        <f t="shared" si="1"/>
        <v>1</v>
      </c>
      <c r="H33" s="24">
        <v>64020036</v>
      </c>
      <c r="I33" s="25" t="s">
        <v>154</v>
      </c>
      <c r="J33" s="26">
        <v>1</v>
      </c>
      <c r="K33" s="26">
        <v>3</v>
      </c>
      <c r="L33" s="26">
        <f t="shared" si="3"/>
        <v>4</v>
      </c>
      <c r="N33" s="17"/>
    </row>
    <row r="34" spans="1:14" ht="18">
      <c r="A34" s="10">
        <v>64020037</v>
      </c>
      <c r="B34" s="11" t="s">
        <v>113</v>
      </c>
      <c r="C34" s="12">
        <f t="shared" si="2"/>
        <v>1</v>
      </c>
      <c r="D34" s="12">
        <f t="shared" si="2"/>
        <v>2</v>
      </c>
      <c r="E34" s="12">
        <f t="shared" si="2"/>
        <v>3</v>
      </c>
      <c r="F34" s="19" t="b">
        <f t="shared" si="0"/>
        <v>1</v>
      </c>
      <c r="G34" s="20" t="b">
        <f t="shared" si="1"/>
        <v>1</v>
      </c>
      <c r="H34" s="24">
        <v>64020037</v>
      </c>
      <c r="I34" s="25" t="s">
        <v>113</v>
      </c>
      <c r="J34" s="26">
        <v>1</v>
      </c>
      <c r="K34" s="26">
        <v>2</v>
      </c>
      <c r="L34" s="26">
        <f t="shared" si="3"/>
        <v>3</v>
      </c>
      <c r="N34" s="17"/>
    </row>
    <row r="35" spans="1:14" ht="18">
      <c r="A35" s="10">
        <v>64020038</v>
      </c>
      <c r="B35" s="11" t="s">
        <v>108</v>
      </c>
      <c r="C35" s="12">
        <f t="shared" si="2"/>
        <v>3</v>
      </c>
      <c r="D35" s="12">
        <f t="shared" si="2"/>
        <v>3</v>
      </c>
      <c r="E35" s="12">
        <f t="shared" si="2"/>
        <v>6</v>
      </c>
      <c r="F35" s="19" t="b">
        <f t="shared" ref="F35:F67" si="6">EXACT(A35,H35)</f>
        <v>1</v>
      </c>
      <c r="G35" s="20" t="b">
        <f t="shared" ref="G35:G67" si="7">EXACT(B35,I35)</f>
        <v>1</v>
      </c>
      <c r="H35" s="24">
        <v>64020038</v>
      </c>
      <c r="I35" s="25" t="s">
        <v>108</v>
      </c>
      <c r="J35" s="26">
        <v>3</v>
      </c>
      <c r="K35" s="26">
        <v>3</v>
      </c>
      <c r="L35" s="26">
        <f t="shared" si="3"/>
        <v>6</v>
      </c>
      <c r="N35" s="17"/>
    </row>
    <row r="36" spans="1:14" ht="18">
      <c r="A36" s="10">
        <v>64020039</v>
      </c>
      <c r="B36" s="11" t="s">
        <v>110</v>
      </c>
      <c r="C36" s="12">
        <f t="shared" si="2"/>
        <v>2</v>
      </c>
      <c r="D36" s="12">
        <f t="shared" si="2"/>
        <v>2</v>
      </c>
      <c r="E36" s="12">
        <f t="shared" si="2"/>
        <v>4</v>
      </c>
      <c r="F36" s="19" t="b">
        <f t="shared" si="6"/>
        <v>1</v>
      </c>
      <c r="G36" s="20" t="b">
        <f t="shared" si="7"/>
        <v>1</v>
      </c>
      <c r="H36" s="24">
        <v>64020039</v>
      </c>
      <c r="I36" s="25" t="s">
        <v>110</v>
      </c>
      <c r="J36" s="26">
        <v>2</v>
      </c>
      <c r="K36" s="26">
        <v>2</v>
      </c>
      <c r="L36" s="26">
        <f t="shared" si="3"/>
        <v>4</v>
      </c>
      <c r="N36" s="17"/>
    </row>
    <row r="37" spans="1:14" ht="18">
      <c r="A37" s="10">
        <v>64020040</v>
      </c>
      <c r="B37" s="11" t="s">
        <v>336</v>
      </c>
      <c r="C37" s="12">
        <f t="shared" si="2"/>
        <v>3</v>
      </c>
      <c r="D37" s="12">
        <f t="shared" si="2"/>
        <v>11</v>
      </c>
      <c r="E37" s="12">
        <f t="shared" si="2"/>
        <v>14</v>
      </c>
      <c r="F37" s="19" t="b">
        <f t="shared" si="6"/>
        <v>1</v>
      </c>
      <c r="G37" s="20" t="b">
        <f t="shared" si="7"/>
        <v>1</v>
      </c>
      <c r="H37" s="24">
        <v>64020040</v>
      </c>
      <c r="I37" s="25" t="s">
        <v>336</v>
      </c>
      <c r="J37" s="26">
        <v>3</v>
      </c>
      <c r="K37" s="26">
        <v>11</v>
      </c>
      <c r="L37" s="26">
        <f t="shared" si="3"/>
        <v>14</v>
      </c>
      <c r="N37" s="17"/>
    </row>
    <row r="38" spans="1:14" ht="18">
      <c r="A38" s="10">
        <v>64020041</v>
      </c>
      <c r="B38" s="11" t="s">
        <v>337</v>
      </c>
      <c r="C38" s="12">
        <f t="shared" si="2"/>
        <v>2</v>
      </c>
      <c r="D38" s="12">
        <f t="shared" si="2"/>
        <v>6</v>
      </c>
      <c r="E38" s="12">
        <f t="shared" si="2"/>
        <v>8</v>
      </c>
      <c r="F38" s="19" t="b">
        <f t="shared" si="6"/>
        <v>1</v>
      </c>
      <c r="G38" s="20" t="b">
        <f t="shared" si="7"/>
        <v>1</v>
      </c>
      <c r="H38" s="24">
        <v>64020041</v>
      </c>
      <c r="I38" s="25" t="s">
        <v>337</v>
      </c>
      <c r="J38" s="26">
        <v>2</v>
      </c>
      <c r="K38" s="26">
        <v>6</v>
      </c>
      <c r="L38" s="26">
        <f t="shared" si="3"/>
        <v>8</v>
      </c>
      <c r="N38" s="17"/>
    </row>
    <row r="39" spans="1:14" ht="18">
      <c r="A39" s="10">
        <v>64020042</v>
      </c>
      <c r="B39" s="11" t="s">
        <v>107</v>
      </c>
      <c r="C39" s="12">
        <f t="shared" si="2"/>
        <v>5</v>
      </c>
      <c r="D39" s="12">
        <f t="shared" si="2"/>
        <v>10</v>
      </c>
      <c r="E39" s="12">
        <f t="shared" si="2"/>
        <v>15</v>
      </c>
      <c r="F39" s="19" t="b">
        <f t="shared" si="6"/>
        <v>1</v>
      </c>
      <c r="G39" s="20" t="b">
        <f t="shared" si="7"/>
        <v>1</v>
      </c>
      <c r="H39" s="24">
        <v>64020042</v>
      </c>
      <c r="I39" s="25" t="s">
        <v>107</v>
      </c>
      <c r="J39" s="26">
        <v>5</v>
      </c>
      <c r="K39" s="26">
        <v>10</v>
      </c>
      <c r="L39" s="26">
        <f t="shared" si="3"/>
        <v>15</v>
      </c>
      <c r="N39" s="17"/>
    </row>
    <row r="40" spans="1:14" ht="18">
      <c r="A40" s="10">
        <v>64020043</v>
      </c>
      <c r="B40" s="11" t="s">
        <v>338</v>
      </c>
      <c r="C40" s="12">
        <f t="shared" si="2"/>
        <v>2</v>
      </c>
      <c r="D40" s="12">
        <f t="shared" si="2"/>
        <v>2</v>
      </c>
      <c r="E40" s="12">
        <f t="shared" si="2"/>
        <v>4</v>
      </c>
      <c r="F40" s="19" t="b">
        <f t="shared" si="6"/>
        <v>1</v>
      </c>
      <c r="G40" s="20" t="b">
        <f t="shared" si="7"/>
        <v>1</v>
      </c>
      <c r="H40" s="24">
        <v>64020043</v>
      </c>
      <c r="I40" s="25" t="s">
        <v>338</v>
      </c>
      <c r="J40" s="26">
        <v>2</v>
      </c>
      <c r="K40" s="26">
        <v>2</v>
      </c>
      <c r="L40" s="26">
        <f t="shared" si="3"/>
        <v>4</v>
      </c>
      <c r="N40" s="17"/>
    </row>
    <row r="41" spans="1:14" ht="18">
      <c r="A41" s="10">
        <v>64020044</v>
      </c>
      <c r="B41" s="11" t="s">
        <v>272</v>
      </c>
      <c r="C41" s="12">
        <f t="shared" si="2"/>
        <v>3</v>
      </c>
      <c r="D41" s="12">
        <f t="shared" si="2"/>
        <v>12</v>
      </c>
      <c r="E41" s="12">
        <f t="shared" si="2"/>
        <v>15</v>
      </c>
      <c r="F41" s="19" t="b">
        <f t="shared" si="6"/>
        <v>1</v>
      </c>
      <c r="G41" s="20" t="b">
        <f t="shared" si="7"/>
        <v>1</v>
      </c>
      <c r="H41" s="24">
        <v>64020044</v>
      </c>
      <c r="I41" s="25" t="s">
        <v>272</v>
      </c>
      <c r="J41" s="26">
        <v>3</v>
      </c>
      <c r="K41" s="26">
        <v>12</v>
      </c>
      <c r="L41" s="26">
        <f t="shared" si="3"/>
        <v>15</v>
      </c>
      <c r="N41" s="17"/>
    </row>
    <row r="42" spans="1:14" ht="18">
      <c r="A42" s="10">
        <v>64020045</v>
      </c>
      <c r="B42" s="11" t="s">
        <v>273</v>
      </c>
      <c r="C42" s="12">
        <f t="shared" si="2"/>
        <v>0</v>
      </c>
      <c r="D42" s="12">
        <f t="shared" si="2"/>
        <v>3</v>
      </c>
      <c r="E42" s="12">
        <f t="shared" si="2"/>
        <v>3</v>
      </c>
      <c r="F42" s="19" t="b">
        <f t="shared" si="6"/>
        <v>1</v>
      </c>
      <c r="G42" s="20" t="b">
        <f t="shared" si="7"/>
        <v>1</v>
      </c>
      <c r="H42" s="24">
        <v>64020045</v>
      </c>
      <c r="I42" s="25" t="s">
        <v>273</v>
      </c>
      <c r="J42" s="26"/>
      <c r="K42" s="26">
        <v>3</v>
      </c>
      <c r="L42" s="26">
        <f t="shared" si="3"/>
        <v>3</v>
      </c>
      <c r="N42" s="17"/>
    </row>
    <row r="43" spans="1:14" ht="18">
      <c r="A43" s="10">
        <v>64020046</v>
      </c>
      <c r="B43" s="11" t="s">
        <v>274</v>
      </c>
      <c r="C43" s="12">
        <f t="shared" si="2"/>
        <v>3</v>
      </c>
      <c r="D43" s="12">
        <f t="shared" si="2"/>
        <v>11</v>
      </c>
      <c r="E43" s="12">
        <f t="shared" si="2"/>
        <v>14</v>
      </c>
      <c r="F43" s="19" t="b">
        <f t="shared" si="6"/>
        <v>1</v>
      </c>
      <c r="G43" s="20" t="b">
        <f t="shared" si="7"/>
        <v>1</v>
      </c>
      <c r="H43" s="24">
        <v>64020046</v>
      </c>
      <c r="I43" s="25" t="s">
        <v>274</v>
      </c>
      <c r="J43" s="26">
        <v>3</v>
      </c>
      <c r="K43" s="26">
        <v>11</v>
      </c>
      <c r="L43" s="26">
        <f t="shared" si="3"/>
        <v>14</v>
      </c>
      <c r="N43" s="17"/>
    </row>
    <row r="44" spans="1:14" ht="18">
      <c r="A44" s="10">
        <v>64020047</v>
      </c>
      <c r="B44" s="11" t="s">
        <v>275</v>
      </c>
      <c r="C44" s="12">
        <f t="shared" si="2"/>
        <v>4</v>
      </c>
      <c r="D44" s="12">
        <f t="shared" si="2"/>
        <v>14</v>
      </c>
      <c r="E44" s="12">
        <f t="shared" si="2"/>
        <v>18</v>
      </c>
      <c r="F44" s="19" t="b">
        <f t="shared" si="6"/>
        <v>1</v>
      </c>
      <c r="G44" s="20" t="b">
        <f t="shared" si="7"/>
        <v>1</v>
      </c>
      <c r="H44" s="24">
        <v>64020047</v>
      </c>
      <c r="I44" s="25" t="s">
        <v>275</v>
      </c>
      <c r="J44" s="26">
        <v>4</v>
      </c>
      <c r="K44" s="26">
        <v>14</v>
      </c>
      <c r="L44" s="26">
        <f t="shared" si="3"/>
        <v>18</v>
      </c>
      <c r="N44" s="17"/>
    </row>
    <row r="45" spans="1:14" ht="18">
      <c r="A45" s="10">
        <v>64020048</v>
      </c>
      <c r="B45" s="13" t="s">
        <v>276</v>
      </c>
      <c r="C45" s="12">
        <f t="shared" si="2"/>
        <v>6</v>
      </c>
      <c r="D45" s="12">
        <f t="shared" si="2"/>
        <v>9</v>
      </c>
      <c r="E45" s="12">
        <f t="shared" si="2"/>
        <v>15</v>
      </c>
      <c r="F45" s="19" t="b">
        <f t="shared" si="6"/>
        <v>1</v>
      </c>
      <c r="G45" s="20" t="b">
        <f t="shared" si="7"/>
        <v>1</v>
      </c>
      <c r="H45" s="24">
        <v>64020048</v>
      </c>
      <c r="I45" s="25" t="s">
        <v>276</v>
      </c>
      <c r="J45" s="26">
        <v>6</v>
      </c>
      <c r="K45" s="26">
        <v>9</v>
      </c>
      <c r="L45" s="26">
        <f t="shared" si="3"/>
        <v>15</v>
      </c>
      <c r="N45" s="17"/>
    </row>
    <row r="46" spans="1:14" ht="18">
      <c r="A46" s="10">
        <v>64020049</v>
      </c>
      <c r="B46" s="11" t="s">
        <v>277</v>
      </c>
      <c r="C46" s="12">
        <f t="shared" si="2"/>
        <v>0</v>
      </c>
      <c r="D46" s="12">
        <f t="shared" si="2"/>
        <v>3</v>
      </c>
      <c r="E46" s="12">
        <f t="shared" si="2"/>
        <v>3</v>
      </c>
      <c r="F46" s="19" t="b">
        <f t="shared" si="6"/>
        <v>1</v>
      </c>
      <c r="G46" s="20" t="b">
        <f t="shared" si="7"/>
        <v>1</v>
      </c>
      <c r="H46" s="24">
        <v>64020049</v>
      </c>
      <c r="I46" s="25" t="s">
        <v>277</v>
      </c>
      <c r="J46" s="26"/>
      <c r="K46" s="26">
        <v>3</v>
      </c>
      <c r="L46" s="26">
        <f t="shared" si="3"/>
        <v>3</v>
      </c>
      <c r="N46" s="17"/>
    </row>
    <row r="47" spans="1:14" ht="18">
      <c r="A47" s="10">
        <v>64020050</v>
      </c>
      <c r="B47" s="11" t="s">
        <v>278</v>
      </c>
      <c r="C47" s="12">
        <f t="shared" si="2"/>
        <v>0</v>
      </c>
      <c r="D47" s="12">
        <f t="shared" si="2"/>
        <v>3</v>
      </c>
      <c r="E47" s="12">
        <f t="shared" si="2"/>
        <v>3</v>
      </c>
      <c r="F47" s="19" t="b">
        <f t="shared" si="6"/>
        <v>1</v>
      </c>
      <c r="G47" s="20" t="b">
        <f t="shared" si="7"/>
        <v>1</v>
      </c>
      <c r="H47" s="24">
        <v>64020050</v>
      </c>
      <c r="I47" s="25" t="s">
        <v>278</v>
      </c>
      <c r="J47" s="26"/>
      <c r="K47" s="26">
        <v>3</v>
      </c>
      <c r="L47" s="26">
        <f t="shared" si="3"/>
        <v>3</v>
      </c>
      <c r="N47" s="17"/>
    </row>
    <row r="48" spans="1:14" ht="18">
      <c r="A48" s="10">
        <v>64020051</v>
      </c>
      <c r="B48" s="11" t="s">
        <v>279</v>
      </c>
      <c r="C48" s="12">
        <f t="shared" si="2"/>
        <v>2</v>
      </c>
      <c r="D48" s="12">
        <f t="shared" si="2"/>
        <v>7</v>
      </c>
      <c r="E48" s="12">
        <f t="shared" si="2"/>
        <v>9</v>
      </c>
      <c r="F48" s="19" t="b">
        <f t="shared" si="6"/>
        <v>1</v>
      </c>
      <c r="G48" s="20" t="b">
        <f t="shared" si="7"/>
        <v>1</v>
      </c>
      <c r="H48" s="24">
        <v>64020051</v>
      </c>
      <c r="I48" s="25" t="s">
        <v>279</v>
      </c>
      <c r="J48" s="26">
        <v>2</v>
      </c>
      <c r="K48" s="26">
        <v>7</v>
      </c>
      <c r="L48" s="26">
        <f t="shared" si="3"/>
        <v>9</v>
      </c>
      <c r="N48" s="17"/>
    </row>
    <row r="49" spans="1:14" ht="18">
      <c r="A49" s="10">
        <v>64020053</v>
      </c>
      <c r="B49" s="11" t="s">
        <v>179</v>
      </c>
      <c r="C49" s="12">
        <f t="shared" si="2"/>
        <v>1</v>
      </c>
      <c r="D49" s="12">
        <f t="shared" si="2"/>
        <v>3</v>
      </c>
      <c r="E49" s="12">
        <f t="shared" si="2"/>
        <v>4</v>
      </c>
      <c r="F49" s="19" t="b">
        <f t="shared" si="6"/>
        <v>1</v>
      </c>
      <c r="G49" s="20" t="b">
        <f t="shared" si="7"/>
        <v>1</v>
      </c>
      <c r="H49" s="24">
        <v>64020053</v>
      </c>
      <c r="I49" s="25" t="s">
        <v>179</v>
      </c>
      <c r="J49" s="26">
        <v>1</v>
      </c>
      <c r="K49" s="26">
        <v>3</v>
      </c>
      <c r="L49" s="26">
        <f t="shared" si="3"/>
        <v>4</v>
      </c>
      <c r="N49" s="17"/>
    </row>
    <row r="50" spans="1:14" ht="18">
      <c r="A50" s="10">
        <v>64020055</v>
      </c>
      <c r="B50" s="11" t="s">
        <v>180</v>
      </c>
      <c r="C50" s="12">
        <f t="shared" si="2"/>
        <v>0</v>
      </c>
      <c r="D50" s="12">
        <f t="shared" si="2"/>
        <v>3</v>
      </c>
      <c r="E50" s="12">
        <f t="shared" si="2"/>
        <v>3</v>
      </c>
      <c r="F50" s="19" t="b">
        <f t="shared" si="6"/>
        <v>1</v>
      </c>
      <c r="G50" s="20" t="b">
        <f t="shared" si="7"/>
        <v>1</v>
      </c>
      <c r="H50" s="24">
        <v>64020055</v>
      </c>
      <c r="I50" s="25" t="s">
        <v>180</v>
      </c>
      <c r="J50" s="26"/>
      <c r="K50" s="26">
        <v>3</v>
      </c>
      <c r="L50" s="26">
        <f t="shared" si="3"/>
        <v>3</v>
      </c>
      <c r="N50" s="17"/>
    </row>
    <row r="51" spans="1:14" ht="18">
      <c r="A51" s="10">
        <v>64020057</v>
      </c>
      <c r="B51" s="11" t="s">
        <v>177</v>
      </c>
      <c r="C51" s="12">
        <f t="shared" si="2"/>
        <v>4</v>
      </c>
      <c r="D51" s="12">
        <f t="shared" si="2"/>
        <v>7</v>
      </c>
      <c r="E51" s="12">
        <f t="shared" si="2"/>
        <v>11</v>
      </c>
      <c r="F51" s="19" t="b">
        <f t="shared" si="6"/>
        <v>1</v>
      </c>
      <c r="G51" s="20" t="b">
        <f t="shared" si="7"/>
        <v>1</v>
      </c>
      <c r="H51" s="24">
        <v>64020057</v>
      </c>
      <c r="I51" s="25" t="s">
        <v>177</v>
      </c>
      <c r="J51" s="26">
        <v>4</v>
      </c>
      <c r="K51" s="26">
        <v>7</v>
      </c>
      <c r="L51" s="26">
        <f t="shared" si="3"/>
        <v>11</v>
      </c>
      <c r="N51" s="17"/>
    </row>
    <row r="52" spans="1:14" ht="18">
      <c r="A52" s="10">
        <v>64020058</v>
      </c>
      <c r="B52" s="11" t="s">
        <v>175</v>
      </c>
      <c r="C52" s="12">
        <f t="shared" si="2"/>
        <v>2</v>
      </c>
      <c r="D52" s="12">
        <f t="shared" si="2"/>
        <v>4</v>
      </c>
      <c r="E52" s="12">
        <f t="shared" si="2"/>
        <v>6</v>
      </c>
      <c r="F52" s="19" t="b">
        <f t="shared" si="6"/>
        <v>1</v>
      </c>
      <c r="G52" s="20" t="b">
        <f t="shared" si="7"/>
        <v>1</v>
      </c>
      <c r="H52" s="24">
        <v>64020058</v>
      </c>
      <c r="I52" s="25" t="s">
        <v>175</v>
      </c>
      <c r="J52" s="26">
        <v>2</v>
      </c>
      <c r="K52" s="26">
        <v>4</v>
      </c>
      <c r="L52" s="26">
        <f t="shared" si="3"/>
        <v>6</v>
      </c>
      <c r="N52" s="17"/>
    </row>
    <row r="53" spans="1:14" ht="18">
      <c r="A53" s="10">
        <v>64020059</v>
      </c>
      <c r="B53" s="11" t="s">
        <v>173</v>
      </c>
      <c r="C53" s="12">
        <f t="shared" si="2"/>
        <v>4</v>
      </c>
      <c r="D53" s="12">
        <f t="shared" si="2"/>
        <v>15</v>
      </c>
      <c r="E53" s="12">
        <f t="shared" si="2"/>
        <v>19</v>
      </c>
      <c r="F53" s="19" t="b">
        <f t="shared" si="6"/>
        <v>1</v>
      </c>
      <c r="G53" s="20" t="b">
        <f t="shared" si="7"/>
        <v>1</v>
      </c>
      <c r="H53" s="24">
        <v>64020059</v>
      </c>
      <c r="I53" s="25" t="s">
        <v>173</v>
      </c>
      <c r="J53" s="26">
        <v>4</v>
      </c>
      <c r="K53" s="26">
        <v>15</v>
      </c>
      <c r="L53" s="26">
        <f t="shared" si="3"/>
        <v>19</v>
      </c>
      <c r="N53" s="17"/>
    </row>
    <row r="54" spans="1:14" ht="18">
      <c r="A54" s="10">
        <v>64020060</v>
      </c>
      <c r="B54" s="11" t="s">
        <v>280</v>
      </c>
      <c r="C54" s="12">
        <f t="shared" si="2"/>
        <v>0</v>
      </c>
      <c r="D54" s="12">
        <f t="shared" si="2"/>
        <v>3</v>
      </c>
      <c r="E54" s="12">
        <f t="shared" si="2"/>
        <v>3</v>
      </c>
      <c r="F54" s="19" t="b">
        <f t="shared" si="6"/>
        <v>1</v>
      </c>
      <c r="G54" s="20" t="b">
        <f t="shared" si="7"/>
        <v>1</v>
      </c>
      <c r="H54" s="24">
        <v>64020060</v>
      </c>
      <c r="I54" s="25" t="s">
        <v>280</v>
      </c>
      <c r="J54" s="26"/>
      <c r="K54" s="26">
        <v>3</v>
      </c>
      <c r="L54" s="26">
        <f t="shared" si="3"/>
        <v>3</v>
      </c>
      <c r="N54" s="17"/>
    </row>
    <row r="55" spans="1:14" ht="18">
      <c r="A55" s="10">
        <v>64020061</v>
      </c>
      <c r="B55" s="11" t="s">
        <v>281</v>
      </c>
      <c r="C55" s="12">
        <f t="shared" si="2"/>
        <v>0</v>
      </c>
      <c r="D55" s="12">
        <f t="shared" si="2"/>
        <v>2</v>
      </c>
      <c r="E55" s="12">
        <f t="shared" si="2"/>
        <v>2</v>
      </c>
      <c r="F55" s="19" t="b">
        <f t="shared" si="6"/>
        <v>1</v>
      </c>
      <c r="G55" s="20" t="b">
        <f t="shared" si="7"/>
        <v>1</v>
      </c>
      <c r="H55" s="24">
        <v>64020061</v>
      </c>
      <c r="I55" s="25" t="s">
        <v>281</v>
      </c>
      <c r="J55" s="26"/>
      <c r="K55" s="26">
        <v>2</v>
      </c>
      <c r="L55" s="26">
        <f t="shared" si="3"/>
        <v>2</v>
      </c>
      <c r="N55" s="17"/>
    </row>
    <row r="56" spans="1:14" ht="18">
      <c r="A56" s="10">
        <v>64020062</v>
      </c>
      <c r="B56" s="11" t="s">
        <v>282</v>
      </c>
      <c r="C56" s="12">
        <f t="shared" si="2"/>
        <v>0</v>
      </c>
      <c r="D56" s="12">
        <f t="shared" si="2"/>
        <v>2</v>
      </c>
      <c r="E56" s="12">
        <f t="shared" si="2"/>
        <v>2</v>
      </c>
      <c r="F56" s="19" t="b">
        <f t="shared" si="6"/>
        <v>1</v>
      </c>
      <c r="G56" s="20" t="b">
        <f t="shared" si="7"/>
        <v>1</v>
      </c>
      <c r="H56" s="24">
        <v>64020062</v>
      </c>
      <c r="I56" s="25" t="s">
        <v>282</v>
      </c>
      <c r="J56" s="26"/>
      <c r="K56" s="26">
        <v>2</v>
      </c>
      <c r="L56" s="26">
        <f t="shared" si="3"/>
        <v>2</v>
      </c>
      <c r="N56" s="17"/>
    </row>
    <row r="57" spans="1:14" ht="18">
      <c r="A57" s="10">
        <v>64020063</v>
      </c>
      <c r="B57" s="11" t="s">
        <v>283</v>
      </c>
      <c r="C57" s="12">
        <f t="shared" si="2"/>
        <v>0</v>
      </c>
      <c r="D57" s="12">
        <f t="shared" si="2"/>
        <v>6</v>
      </c>
      <c r="E57" s="12">
        <f t="shared" si="2"/>
        <v>6</v>
      </c>
      <c r="F57" s="19" t="b">
        <f t="shared" si="6"/>
        <v>1</v>
      </c>
      <c r="G57" s="20" t="b">
        <f t="shared" si="7"/>
        <v>1</v>
      </c>
      <c r="H57" s="24">
        <v>64020063</v>
      </c>
      <c r="I57" s="25" t="s">
        <v>283</v>
      </c>
      <c r="J57" s="26"/>
      <c r="K57" s="26">
        <v>6</v>
      </c>
      <c r="L57" s="26">
        <f t="shared" si="3"/>
        <v>6</v>
      </c>
      <c r="N57" s="17"/>
    </row>
    <row r="58" spans="1:14" ht="18">
      <c r="A58" s="10">
        <v>64020064</v>
      </c>
      <c r="B58" s="11" t="s">
        <v>339</v>
      </c>
      <c r="C58" s="12">
        <f t="shared" si="2"/>
        <v>0</v>
      </c>
      <c r="D58" s="12">
        <f t="shared" si="2"/>
        <v>1</v>
      </c>
      <c r="E58" s="12">
        <f t="shared" si="2"/>
        <v>1</v>
      </c>
      <c r="F58" s="19" t="b">
        <f t="shared" si="6"/>
        <v>1</v>
      </c>
      <c r="G58" s="20" t="b">
        <f t="shared" si="7"/>
        <v>1</v>
      </c>
      <c r="H58" s="24">
        <v>64020064</v>
      </c>
      <c r="I58" s="25" t="s">
        <v>339</v>
      </c>
      <c r="J58" s="26"/>
      <c r="K58" s="26">
        <v>1</v>
      </c>
      <c r="L58" s="26">
        <f t="shared" si="3"/>
        <v>1</v>
      </c>
      <c r="N58" s="17"/>
    </row>
    <row r="59" spans="1:14" ht="18">
      <c r="A59" s="10">
        <v>64020065</v>
      </c>
      <c r="B59" s="11" t="s">
        <v>284</v>
      </c>
      <c r="C59" s="12">
        <f t="shared" si="2"/>
        <v>0</v>
      </c>
      <c r="D59" s="12">
        <f t="shared" si="2"/>
        <v>5</v>
      </c>
      <c r="E59" s="12">
        <f t="shared" si="2"/>
        <v>5</v>
      </c>
      <c r="F59" s="19" t="b">
        <f t="shared" si="6"/>
        <v>1</v>
      </c>
      <c r="G59" s="20" t="b">
        <f t="shared" si="7"/>
        <v>1</v>
      </c>
      <c r="H59" s="24">
        <v>64020065</v>
      </c>
      <c r="I59" s="25" t="s">
        <v>284</v>
      </c>
      <c r="J59" s="26"/>
      <c r="K59" s="26">
        <v>5</v>
      </c>
      <c r="L59" s="26">
        <f t="shared" si="3"/>
        <v>5</v>
      </c>
      <c r="N59" s="17"/>
    </row>
    <row r="60" spans="1:14" ht="18">
      <c r="A60" s="10">
        <v>64020067</v>
      </c>
      <c r="B60" s="11" t="s">
        <v>285</v>
      </c>
      <c r="C60" s="12">
        <f t="shared" si="2"/>
        <v>2</v>
      </c>
      <c r="D60" s="12">
        <f t="shared" si="2"/>
        <v>9</v>
      </c>
      <c r="E60" s="12">
        <f t="shared" si="2"/>
        <v>11</v>
      </c>
      <c r="F60" s="19" t="b">
        <f t="shared" si="6"/>
        <v>1</v>
      </c>
      <c r="G60" s="20" t="b">
        <f t="shared" si="7"/>
        <v>1</v>
      </c>
      <c r="H60" s="24">
        <v>64020067</v>
      </c>
      <c r="I60" s="25" t="s">
        <v>285</v>
      </c>
      <c r="J60" s="26">
        <v>2</v>
      </c>
      <c r="K60" s="26">
        <v>9</v>
      </c>
      <c r="L60" s="26">
        <f t="shared" si="3"/>
        <v>11</v>
      </c>
      <c r="N60" s="17"/>
    </row>
    <row r="61" spans="1:14" ht="18">
      <c r="A61" s="10">
        <v>64020068</v>
      </c>
      <c r="B61" s="11" t="s">
        <v>286</v>
      </c>
      <c r="C61" s="12">
        <f t="shared" si="2"/>
        <v>7</v>
      </c>
      <c r="D61" s="12">
        <f t="shared" si="2"/>
        <v>30</v>
      </c>
      <c r="E61" s="12">
        <f t="shared" si="2"/>
        <v>37</v>
      </c>
      <c r="F61" s="19" t="b">
        <f t="shared" si="6"/>
        <v>1</v>
      </c>
      <c r="G61" s="20" t="b">
        <f t="shared" si="7"/>
        <v>1</v>
      </c>
      <c r="H61" s="24">
        <v>64020068</v>
      </c>
      <c r="I61" s="25" t="s">
        <v>286</v>
      </c>
      <c r="J61" s="26">
        <v>7</v>
      </c>
      <c r="K61" s="26">
        <v>30</v>
      </c>
      <c r="L61" s="26">
        <f t="shared" si="3"/>
        <v>37</v>
      </c>
      <c r="N61" s="17"/>
    </row>
    <row r="62" spans="1:14" ht="18">
      <c r="A62" s="10">
        <v>64020071</v>
      </c>
      <c r="B62" s="11" t="s">
        <v>29</v>
      </c>
      <c r="C62" s="12">
        <f t="shared" si="2"/>
        <v>1</v>
      </c>
      <c r="D62" s="12">
        <f t="shared" si="2"/>
        <v>4</v>
      </c>
      <c r="E62" s="12">
        <f t="shared" si="2"/>
        <v>5</v>
      </c>
      <c r="F62" s="19" t="b">
        <f t="shared" si="6"/>
        <v>1</v>
      </c>
      <c r="G62" s="20" t="b">
        <f t="shared" si="7"/>
        <v>1</v>
      </c>
      <c r="H62" s="24">
        <v>64020071</v>
      </c>
      <c r="I62" s="25" t="s">
        <v>29</v>
      </c>
      <c r="J62" s="26">
        <v>1</v>
      </c>
      <c r="K62" s="26">
        <v>4</v>
      </c>
      <c r="L62" s="26">
        <f t="shared" si="3"/>
        <v>5</v>
      </c>
      <c r="N62" s="17"/>
    </row>
    <row r="63" spans="1:14" ht="18">
      <c r="A63" s="10">
        <v>64020072</v>
      </c>
      <c r="B63" s="11" t="s">
        <v>340</v>
      </c>
      <c r="C63" s="12">
        <f t="shared" si="2"/>
        <v>0</v>
      </c>
      <c r="D63" s="12">
        <f t="shared" si="2"/>
        <v>7</v>
      </c>
      <c r="E63" s="12">
        <f t="shared" si="2"/>
        <v>7</v>
      </c>
      <c r="F63" s="19" t="b">
        <f t="shared" si="6"/>
        <v>1</v>
      </c>
      <c r="G63" s="20" t="b">
        <f t="shared" si="7"/>
        <v>1</v>
      </c>
      <c r="H63" s="24">
        <v>64020072</v>
      </c>
      <c r="I63" s="25" t="s">
        <v>340</v>
      </c>
      <c r="J63" s="26"/>
      <c r="K63" s="26">
        <v>7</v>
      </c>
      <c r="L63" s="26">
        <f t="shared" si="3"/>
        <v>7</v>
      </c>
      <c r="N63" s="17"/>
    </row>
    <row r="64" spans="1:14" ht="18">
      <c r="A64" s="10">
        <v>64020074</v>
      </c>
      <c r="B64" s="11" t="s">
        <v>25</v>
      </c>
      <c r="C64" s="12">
        <f t="shared" si="2"/>
        <v>2</v>
      </c>
      <c r="D64" s="12">
        <f t="shared" si="2"/>
        <v>20</v>
      </c>
      <c r="E64" s="12">
        <f t="shared" si="2"/>
        <v>22</v>
      </c>
      <c r="F64" s="19" t="b">
        <f t="shared" si="6"/>
        <v>1</v>
      </c>
      <c r="G64" s="20" t="b">
        <f t="shared" si="7"/>
        <v>1</v>
      </c>
      <c r="H64" s="24">
        <v>64020074</v>
      </c>
      <c r="I64" s="25" t="s">
        <v>25</v>
      </c>
      <c r="J64" s="26">
        <v>2</v>
      </c>
      <c r="K64" s="26">
        <v>20</v>
      </c>
      <c r="L64" s="26">
        <f t="shared" si="3"/>
        <v>22</v>
      </c>
      <c r="N64" s="17"/>
    </row>
    <row r="65" spans="1:14" ht="18">
      <c r="A65" s="10">
        <v>64020076</v>
      </c>
      <c r="B65" s="11" t="s">
        <v>341</v>
      </c>
      <c r="C65" s="12">
        <f t="shared" si="2"/>
        <v>2</v>
      </c>
      <c r="D65" s="12">
        <f t="shared" si="2"/>
        <v>4</v>
      </c>
      <c r="E65" s="12">
        <f t="shared" si="2"/>
        <v>6</v>
      </c>
      <c r="F65" s="19" t="b">
        <f t="shared" si="6"/>
        <v>1</v>
      </c>
      <c r="G65" s="20" t="b">
        <f t="shared" si="7"/>
        <v>1</v>
      </c>
      <c r="H65" s="24">
        <v>64020076</v>
      </c>
      <c r="I65" s="25" t="s">
        <v>341</v>
      </c>
      <c r="J65" s="26">
        <v>2</v>
      </c>
      <c r="K65" s="26">
        <v>4</v>
      </c>
      <c r="L65" s="26">
        <f t="shared" si="3"/>
        <v>6</v>
      </c>
      <c r="N65" s="17"/>
    </row>
    <row r="66" spans="1:14" ht="18">
      <c r="A66" s="10">
        <v>64020077</v>
      </c>
      <c r="B66" s="11" t="s">
        <v>32</v>
      </c>
      <c r="C66" s="12">
        <f t="shared" si="2"/>
        <v>1</v>
      </c>
      <c r="D66" s="12">
        <f t="shared" si="2"/>
        <v>5</v>
      </c>
      <c r="E66" s="12">
        <f t="shared" si="2"/>
        <v>6</v>
      </c>
      <c r="F66" s="19" t="b">
        <f t="shared" si="6"/>
        <v>1</v>
      </c>
      <c r="G66" s="20" t="b">
        <f t="shared" si="7"/>
        <v>1</v>
      </c>
      <c r="H66" s="24">
        <v>64020077</v>
      </c>
      <c r="I66" s="25" t="s">
        <v>32</v>
      </c>
      <c r="J66" s="26">
        <v>1</v>
      </c>
      <c r="K66" s="26">
        <v>5</v>
      </c>
      <c r="L66" s="26">
        <f t="shared" si="3"/>
        <v>6</v>
      </c>
      <c r="N66" s="17"/>
    </row>
    <row r="67" spans="1:14" ht="18">
      <c r="A67" s="10">
        <v>64020078</v>
      </c>
      <c r="B67" s="11" t="s">
        <v>34</v>
      </c>
      <c r="C67" s="12">
        <f t="shared" si="2"/>
        <v>1</v>
      </c>
      <c r="D67" s="12">
        <f t="shared" si="2"/>
        <v>4</v>
      </c>
      <c r="E67" s="12">
        <f t="shared" si="2"/>
        <v>5</v>
      </c>
      <c r="F67" s="19" t="b">
        <f t="shared" si="6"/>
        <v>1</v>
      </c>
      <c r="G67" s="20" t="b">
        <f t="shared" si="7"/>
        <v>1</v>
      </c>
      <c r="H67" s="24">
        <v>64020078</v>
      </c>
      <c r="I67" s="25" t="s">
        <v>34</v>
      </c>
      <c r="J67" s="26">
        <v>1</v>
      </c>
      <c r="K67" s="26">
        <v>4</v>
      </c>
      <c r="L67" s="26">
        <f t="shared" si="3"/>
        <v>5</v>
      </c>
      <c r="N67" s="17"/>
    </row>
    <row r="68" spans="1:14" ht="18">
      <c r="A68" s="10">
        <v>64020080</v>
      </c>
      <c r="B68" s="11" t="s">
        <v>36</v>
      </c>
      <c r="C68" s="12">
        <f t="shared" ref="C68:E131" si="8">J68</f>
        <v>1</v>
      </c>
      <c r="D68" s="12">
        <f t="shared" si="8"/>
        <v>4</v>
      </c>
      <c r="E68" s="12">
        <f t="shared" si="8"/>
        <v>5</v>
      </c>
      <c r="F68" s="19" t="b">
        <f t="shared" ref="F68:F99" si="9">EXACT(A68,H69)</f>
        <v>0</v>
      </c>
      <c r="G68" s="20" t="b">
        <f t="shared" ref="G68:G99" si="10">EXACT(B68,I68)</f>
        <v>1</v>
      </c>
      <c r="H68" s="24">
        <v>64020080</v>
      </c>
      <c r="I68" s="25" t="s">
        <v>36</v>
      </c>
      <c r="J68" s="26">
        <v>1</v>
      </c>
      <c r="K68" s="26">
        <v>4</v>
      </c>
      <c r="L68" s="26">
        <f t="shared" ref="L68:L131" si="11">SUM(J68:K68)</f>
        <v>5</v>
      </c>
      <c r="N68" s="17"/>
    </row>
    <row r="69" spans="1:14" ht="18">
      <c r="A69" s="10">
        <v>64020081</v>
      </c>
      <c r="B69" s="11" t="s">
        <v>38</v>
      </c>
      <c r="C69" s="12">
        <f t="shared" si="8"/>
        <v>2</v>
      </c>
      <c r="D69" s="12">
        <f t="shared" si="8"/>
        <v>9</v>
      </c>
      <c r="E69" s="12">
        <f t="shared" si="8"/>
        <v>11</v>
      </c>
      <c r="F69" s="19" t="b">
        <f t="shared" si="9"/>
        <v>0</v>
      </c>
      <c r="G69" s="20" t="b">
        <f t="shared" si="10"/>
        <v>1</v>
      </c>
      <c r="H69" s="24">
        <v>64020081</v>
      </c>
      <c r="I69" s="25" t="s">
        <v>38</v>
      </c>
      <c r="J69" s="26">
        <v>2</v>
      </c>
      <c r="K69" s="26">
        <v>9</v>
      </c>
      <c r="L69" s="26">
        <f t="shared" si="11"/>
        <v>11</v>
      </c>
      <c r="N69" s="17"/>
    </row>
    <row r="70" spans="1:14" ht="18">
      <c r="A70" s="10">
        <v>64020082</v>
      </c>
      <c r="B70" s="11" t="s">
        <v>66</v>
      </c>
      <c r="C70" s="12">
        <f t="shared" si="8"/>
        <v>2</v>
      </c>
      <c r="D70" s="12">
        <f t="shared" si="8"/>
        <v>9</v>
      </c>
      <c r="E70" s="12">
        <f t="shared" si="8"/>
        <v>11</v>
      </c>
      <c r="F70" s="19" t="b">
        <f t="shared" si="9"/>
        <v>0</v>
      </c>
      <c r="G70" s="20" t="b">
        <f t="shared" si="10"/>
        <v>1</v>
      </c>
      <c r="H70" s="24">
        <v>64020082</v>
      </c>
      <c r="I70" s="25" t="s">
        <v>66</v>
      </c>
      <c r="J70" s="26">
        <v>2</v>
      </c>
      <c r="K70" s="26">
        <v>9</v>
      </c>
      <c r="L70" s="26">
        <f t="shared" si="11"/>
        <v>11</v>
      </c>
      <c r="N70" s="17"/>
    </row>
    <row r="71" spans="1:14" ht="18">
      <c r="A71" s="10">
        <v>64020083</v>
      </c>
      <c r="B71" s="11" t="s">
        <v>71</v>
      </c>
      <c r="C71" s="12">
        <f t="shared" si="8"/>
        <v>7</v>
      </c>
      <c r="D71" s="12">
        <f t="shared" si="8"/>
        <v>4</v>
      </c>
      <c r="E71" s="12">
        <f t="shared" si="8"/>
        <v>11</v>
      </c>
      <c r="F71" s="19" t="b">
        <f t="shared" si="9"/>
        <v>0</v>
      </c>
      <c r="G71" s="20" t="b">
        <f t="shared" si="10"/>
        <v>1</v>
      </c>
      <c r="H71" s="24">
        <v>64020083</v>
      </c>
      <c r="I71" s="25" t="s">
        <v>71</v>
      </c>
      <c r="J71" s="26">
        <v>7</v>
      </c>
      <c r="K71" s="26">
        <v>4</v>
      </c>
      <c r="L71" s="26">
        <f t="shared" si="11"/>
        <v>11</v>
      </c>
      <c r="N71" s="17"/>
    </row>
    <row r="72" spans="1:14" ht="18">
      <c r="A72" s="10">
        <v>64020084</v>
      </c>
      <c r="B72" s="11" t="s">
        <v>63</v>
      </c>
      <c r="C72" s="12">
        <f t="shared" si="8"/>
        <v>1</v>
      </c>
      <c r="D72" s="12">
        <f t="shared" si="8"/>
        <v>2</v>
      </c>
      <c r="E72" s="12">
        <f t="shared" si="8"/>
        <v>3</v>
      </c>
      <c r="F72" s="19" t="b">
        <f t="shared" si="9"/>
        <v>0</v>
      </c>
      <c r="G72" s="20" t="b">
        <f t="shared" si="10"/>
        <v>1</v>
      </c>
      <c r="H72" s="24">
        <v>64020084</v>
      </c>
      <c r="I72" s="25" t="s">
        <v>63</v>
      </c>
      <c r="J72" s="26">
        <v>1</v>
      </c>
      <c r="K72" s="26">
        <v>2</v>
      </c>
      <c r="L72" s="26">
        <f t="shared" si="11"/>
        <v>3</v>
      </c>
      <c r="N72" s="17"/>
    </row>
    <row r="73" spans="1:14" ht="18">
      <c r="A73" s="10">
        <v>64020085</v>
      </c>
      <c r="B73" s="11" t="s">
        <v>72</v>
      </c>
      <c r="C73" s="12">
        <f t="shared" si="8"/>
        <v>1</v>
      </c>
      <c r="D73" s="12">
        <f t="shared" si="8"/>
        <v>3</v>
      </c>
      <c r="E73" s="12">
        <f t="shared" si="8"/>
        <v>4</v>
      </c>
      <c r="F73" s="19" t="b">
        <f t="shared" si="9"/>
        <v>0</v>
      </c>
      <c r="G73" s="20" t="b">
        <f t="shared" si="10"/>
        <v>1</v>
      </c>
      <c r="H73" s="24">
        <v>64020085</v>
      </c>
      <c r="I73" s="25" t="s">
        <v>72</v>
      </c>
      <c r="J73" s="26">
        <v>1</v>
      </c>
      <c r="K73" s="26">
        <v>3</v>
      </c>
      <c r="L73" s="26">
        <f t="shared" si="11"/>
        <v>4</v>
      </c>
      <c r="N73" s="17"/>
    </row>
    <row r="74" spans="1:14" ht="18">
      <c r="A74" s="10">
        <v>64020086</v>
      </c>
      <c r="B74" s="11" t="s">
        <v>73</v>
      </c>
      <c r="C74" s="12">
        <f t="shared" si="8"/>
        <v>1</v>
      </c>
      <c r="D74" s="12">
        <f t="shared" si="8"/>
        <v>2</v>
      </c>
      <c r="E74" s="12">
        <f t="shared" si="8"/>
        <v>3</v>
      </c>
      <c r="F74" s="19" t="b">
        <f t="shared" si="9"/>
        <v>0</v>
      </c>
      <c r="G74" s="20" t="b">
        <f t="shared" si="10"/>
        <v>1</v>
      </c>
      <c r="H74" s="24">
        <v>64020086</v>
      </c>
      <c r="I74" s="25" t="s">
        <v>73</v>
      </c>
      <c r="J74" s="26">
        <v>1</v>
      </c>
      <c r="K74" s="26">
        <v>2</v>
      </c>
      <c r="L74" s="26">
        <f t="shared" si="11"/>
        <v>3</v>
      </c>
      <c r="N74" s="17"/>
    </row>
    <row r="75" spans="1:14" ht="18">
      <c r="A75" s="10">
        <v>64020087</v>
      </c>
      <c r="B75" s="11" t="s">
        <v>74</v>
      </c>
      <c r="C75" s="12">
        <f t="shared" si="8"/>
        <v>5</v>
      </c>
      <c r="D75" s="12">
        <f t="shared" si="8"/>
        <v>10</v>
      </c>
      <c r="E75" s="12">
        <f t="shared" si="8"/>
        <v>15</v>
      </c>
      <c r="F75" s="19" t="b">
        <f t="shared" si="9"/>
        <v>0</v>
      </c>
      <c r="G75" s="20" t="b">
        <f t="shared" si="10"/>
        <v>1</v>
      </c>
      <c r="H75" s="24">
        <v>64020087</v>
      </c>
      <c r="I75" s="25" t="s">
        <v>74</v>
      </c>
      <c r="J75" s="26">
        <v>5</v>
      </c>
      <c r="K75" s="26">
        <v>10</v>
      </c>
      <c r="L75" s="26">
        <f t="shared" si="11"/>
        <v>15</v>
      </c>
      <c r="N75" s="17"/>
    </row>
    <row r="76" spans="1:14" ht="18">
      <c r="A76" s="10">
        <v>64020088</v>
      </c>
      <c r="B76" s="11" t="s">
        <v>75</v>
      </c>
      <c r="C76" s="12">
        <f t="shared" si="8"/>
        <v>1</v>
      </c>
      <c r="D76" s="12">
        <f t="shared" si="8"/>
        <v>4</v>
      </c>
      <c r="E76" s="12">
        <f t="shared" si="8"/>
        <v>5</v>
      </c>
      <c r="F76" s="19" t="b">
        <f t="shared" si="9"/>
        <v>0</v>
      </c>
      <c r="G76" s="20" t="b">
        <f t="shared" si="10"/>
        <v>1</v>
      </c>
      <c r="H76" s="24">
        <v>64020088</v>
      </c>
      <c r="I76" s="25" t="s">
        <v>75</v>
      </c>
      <c r="J76" s="26">
        <v>1</v>
      </c>
      <c r="K76" s="26">
        <v>4</v>
      </c>
      <c r="L76" s="26">
        <f t="shared" si="11"/>
        <v>5</v>
      </c>
      <c r="N76" s="17"/>
    </row>
    <row r="77" spans="1:14" ht="18">
      <c r="A77" s="10">
        <v>64020089</v>
      </c>
      <c r="B77" s="11" t="s">
        <v>59</v>
      </c>
      <c r="C77" s="12">
        <f t="shared" si="8"/>
        <v>5</v>
      </c>
      <c r="D77" s="12">
        <f t="shared" si="8"/>
        <v>10</v>
      </c>
      <c r="E77" s="12">
        <f t="shared" si="8"/>
        <v>15</v>
      </c>
      <c r="F77" s="19" t="b">
        <f t="shared" si="9"/>
        <v>0</v>
      </c>
      <c r="G77" s="20" t="b">
        <f t="shared" si="10"/>
        <v>1</v>
      </c>
      <c r="H77" s="24">
        <v>64020089</v>
      </c>
      <c r="I77" s="25" t="s">
        <v>59</v>
      </c>
      <c r="J77" s="26">
        <v>5</v>
      </c>
      <c r="K77" s="26">
        <v>10</v>
      </c>
      <c r="L77" s="26">
        <f t="shared" si="11"/>
        <v>15</v>
      </c>
      <c r="N77" s="17"/>
    </row>
    <row r="78" spans="1:14" ht="18">
      <c r="A78" s="10">
        <v>64020090</v>
      </c>
      <c r="B78" s="11" t="s">
        <v>61</v>
      </c>
      <c r="C78" s="12">
        <f t="shared" si="8"/>
        <v>0</v>
      </c>
      <c r="D78" s="12">
        <f t="shared" si="8"/>
        <v>2</v>
      </c>
      <c r="E78" s="12">
        <f t="shared" si="8"/>
        <v>2</v>
      </c>
      <c r="F78" s="19" t="b">
        <f t="shared" si="9"/>
        <v>0</v>
      </c>
      <c r="G78" s="20" t="b">
        <f t="shared" si="10"/>
        <v>1</v>
      </c>
      <c r="H78" s="24">
        <v>64020090</v>
      </c>
      <c r="I78" s="25" t="s">
        <v>61</v>
      </c>
      <c r="J78" s="26"/>
      <c r="K78" s="26">
        <v>2</v>
      </c>
      <c r="L78" s="26">
        <f t="shared" si="11"/>
        <v>2</v>
      </c>
      <c r="N78" s="17"/>
    </row>
    <row r="79" spans="1:14" ht="18">
      <c r="A79" s="10">
        <v>64020091</v>
      </c>
      <c r="B79" s="11" t="s">
        <v>47</v>
      </c>
      <c r="C79" s="12">
        <f t="shared" si="8"/>
        <v>2</v>
      </c>
      <c r="D79" s="12">
        <f t="shared" si="8"/>
        <v>2</v>
      </c>
      <c r="E79" s="12">
        <f t="shared" si="8"/>
        <v>4</v>
      </c>
      <c r="F79" s="19" t="b">
        <f t="shared" si="9"/>
        <v>0</v>
      </c>
      <c r="G79" s="20" t="b">
        <f t="shared" si="10"/>
        <v>1</v>
      </c>
      <c r="H79" s="24">
        <v>64020091</v>
      </c>
      <c r="I79" s="25" t="s">
        <v>47</v>
      </c>
      <c r="J79" s="26">
        <v>2</v>
      </c>
      <c r="K79" s="26">
        <v>2</v>
      </c>
      <c r="L79" s="26">
        <f t="shared" si="11"/>
        <v>4</v>
      </c>
      <c r="N79" s="17"/>
    </row>
    <row r="80" spans="1:14" ht="18">
      <c r="A80" s="10">
        <v>64020093</v>
      </c>
      <c r="B80" s="11" t="s">
        <v>342</v>
      </c>
      <c r="C80" s="12">
        <f t="shared" si="8"/>
        <v>2</v>
      </c>
      <c r="D80" s="12">
        <f t="shared" si="8"/>
        <v>9</v>
      </c>
      <c r="E80" s="12">
        <f t="shared" si="8"/>
        <v>11</v>
      </c>
      <c r="F80" s="19" t="b">
        <f t="shared" si="9"/>
        <v>0</v>
      </c>
      <c r="G80" s="20" t="b">
        <f t="shared" si="10"/>
        <v>1</v>
      </c>
      <c r="H80" s="24">
        <v>64020093</v>
      </c>
      <c r="I80" s="25" t="s">
        <v>342</v>
      </c>
      <c r="J80" s="26">
        <v>2</v>
      </c>
      <c r="K80" s="26">
        <v>9</v>
      </c>
      <c r="L80" s="26">
        <f t="shared" si="11"/>
        <v>11</v>
      </c>
      <c r="N80" s="17"/>
    </row>
    <row r="81" spans="1:14" ht="18">
      <c r="A81" s="10">
        <v>64020094</v>
      </c>
      <c r="B81" s="11" t="s">
        <v>55</v>
      </c>
      <c r="C81" s="12">
        <f t="shared" si="8"/>
        <v>3</v>
      </c>
      <c r="D81" s="12">
        <f t="shared" si="8"/>
        <v>9</v>
      </c>
      <c r="E81" s="12">
        <f t="shared" si="8"/>
        <v>12</v>
      </c>
      <c r="F81" s="19" t="b">
        <f t="shared" si="9"/>
        <v>0</v>
      </c>
      <c r="G81" s="20" t="b">
        <f t="shared" si="10"/>
        <v>1</v>
      </c>
      <c r="H81" s="24">
        <v>64020094</v>
      </c>
      <c r="I81" s="25" t="s">
        <v>55</v>
      </c>
      <c r="J81" s="26">
        <v>3</v>
      </c>
      <c r="K81" s="26">
        <v>9</v>
      </c>
      <c r="L81" s="26">
        <f t="shared" si="11"/>
        <v>12</v>
      </c>
      <c r="N81" s="17"/>
    </row>
    <row r="82" spans="1:14" ht="18">
      <c r="A82" s="10">
        <v>64020095</v>
      </c>
      <c r="B82" s="11" t="s">
        <v>57</v>
      </c>
      <c r="C82" s="12">
        <f t="shared" si="8"/>
        <v>1</v>
      </c>
      <c r="D82" s="12">
        <f t="shared" si="8"/>
        <v>0</v>
      </c>
      <c r="E82" s="12">
        <f t="shared" si="8"/>
        <v>1</v>
      </c>
      <c r="F82" s="19" t="b">
        <f t="shared" si="9"/>
        <v>0</v>
      </c>
      <c r="G82" s="20" t="b">
        <f t="shared" si="10"/>
        <v>1</v>
      </c>
      <c r="H82" s="24">
        <v>64020095</v>
      </c>
      <c r="I82" s="25" t="s">
        <v>57</v>
      </c>
      <c r="J82" s="26">
        <v>1</v>
      </c>
      <c r="K82" s="26">
        <v>0</v>
      </c>
      <c r="L82" s="26">
        <f t="shared" si="11"/>
        <v>1</v>
      </c>
      <c r="N82" s="17"/>
    </row>
    <row r="83" spans="1:14" ht="18">
      <c r="A83" s="10">
        <v>64020097</v>
      </c>
      <c r="B83" s="11" t="s">
        <v>343</v>
      </c>
      <c r="C83" s="12">
        <f t="shared" si="8"/>
        <v>3</v>
      </c>
      <c r="D83" s="12">
        <f t="shared" si="8"/>
        <v>8</v>
      </c>
      <c r="E83" s="12">
        <f t="shared" si="8"/>
        <v>11</v>
      </c>
      <c r="F83" s="19" t="b">
        <f t="shared" si="9"/>
        <v>0</v>
      </c>
      <c r="G83" s="20" t="b">
        <f t="shared" si="10"/>
        <v>1</v>
      </c>
      <c r="H83" s="24">
        <v>64020097</v>
      </c>
      <c r="I83" s="25" t="s">
        <v>343</v>
      </c>
      <c r="J83" s="26">
        <v>3</v>
      </c>
      <c r="K83" s="26">
        <v>8</v>
      </c>
      <c r="L83" s="26">
        <f t="shared" si="11"/>
        <v>11</v>
      </c>
      <c r="N83" s="17"/>
    </row>
    <row r="84" spans="1:14" ht="18">
      <c r="A84" s="10">
        <v>64020098</v>
      </c>
      <c r="B84" s="11" t="s">
        <v>70</v>
      </c>
      <c r="C84" s="12">
        <f t="shared" si="8"/>
        <v>1</v>
      </c>
      <c r="D84" s="12">
        <f t="shared" si="8"/>
        <v>4</v>
      </c>
      <c r="E84" s="12">
        <f t="shared" si="8"/>
        <v>5</v>
      </c>
      <c r="F84" s="19" t="b">
        <f t="shared" si="9"/>
        <v>0</v>
      </c>
      <c r="G84" s="20" t="b">
        <f t="shared" si="10"/>
        <v>1</v>
      </c>
      <c r="H84" s="24">
        <v>64020098</v>
      </c>
      <c r="I84" s="25" t="s">
        <v>70</v>
      </c>
      <c r="J84" s="26">
        <v>1</v>
      </c>
      <c r="K84" s="26">
        <v>4</v>
      </c>
      <c r="L84" s="26">
        <f t="shared" si="11"/>
        <v>5</v>
      </c>
      <c r="N84" s="17"/>
    </row>
    <row r="85" spans="1:14" ht="18">
      <c r="A85" s="10">
        <v>64020099</v>
      </c>
      <c r="B85" s="11" t="s">
        <v>68</v>
      </c>
      <c r="C85" s="12">
        <f t="shared" si="8"/>
        <v>6</v>
      </c>
      <c r="D85" s="12">
        <f t="shared" si="8"/>
        <v>9</v>
      </c>
      <c r="E85" s="12">
        <f t="shared" si="8"/>
        <v>15</v>
      </c>
      <c r="F85" s="19" t="b">
        <f t="shared" si="9"/>
        <v>0</v>
      </c>
      <c r="G85" s="20" t="b">
        <f t="shared" si="10"/>
        <v>1</v>
      </c>
      <c r="H85" s="24">
        <v>64020099</v>
      </c>
      <c r="I85" s="25" t="s">
        <v>68</v>
      </c>
      <c r="J85" s="26">
        <v>6</v>
      </c>
      <c r="K85" s="26">
        <v>9</v>
      </c>
      <c r="L85" s="26">
        <f t="shared" si="11"/>
        <v>15</v>
      </c>
      <c r="N85" s="17"/>
    </row>
    <row r="86" spans="1:14" ht="18">
      <c r="A86" s="10">
        <v>64020100</v>
      </c>
      <c r="B86" s="11" t="s">
        <v>43</v>
      </c>
      <c r="C86" s="12">
        <f t="shared" si="8"/>
        <v>1</v>
      </c>
      <c r="D86" s="12">
        <f t="shared" si="8"/>
        <v>5</v>
      </c>
      <c r="E86" s="12">
        <f t="shared" si="8"/>
        <v>6</v>
      </c>
      <c r="F86" s="19" t="b">
        <f t="shared" si="9"/>
        <v>0</v>
      </c>
      <c r="G86" s="20" t="b">
        <f t="shared" si="10"/>
        <v>1</v>
      </c>
      <c r="H86" s="24">
        <v>64020100</v>
      </c>
      <c r="I86" s="25" t="s">
        <v>43</v>
      </c>
      <c r="J86" s="26">
        <v>1</v>
      </c>
      <c r="K86" s="26">
        <v>5</v>
      </c>
      <c r="L86" s="26">
        <f t="shared" si="11"/>
        <v>6</v>
      </c>
      <c r="N86" s="17"/>
    </row>
    <row r="87" spans="1:14" ht="18">
      <c r="A87" s="10">
        <v>64020103</v>
      </c>
      <c r="B87" s="13" t="s">
        <v>27</v>
      </c>
      <c r="C87" s="12">
        <f t="shared" si="8"/>
        <v>6</v>
      </c>
      <c r="D87" s="12">
        <f t="shared" si="8"/>
        <v>6</v>
      </c>
      <c r="E87" s="12">
        <f t="shared" si="8"/>
        <v>12</v>
      </c>
      <c r="F87" s="19" t="b">
        <f t="shared" si="9"/>
        <v>0</v>
      </c>
      <c r="G87" s="20" t="b">
        <f t="shared" si="10"/>
        <v>0</v>
      </c>
      <c r="H87" s="24">
        <v>64020103</v>
      </c>
      <c r="I87" s="25" t="s">
        <v>344</v>
      </c>
      <c r="J87" s="26">
        <v>6</v>
      </c>
      <c r="K87" s="26">
        <v>6</v>
      </c>
      <c r="L87" s="26">
        <f t="shared" si="11"/>
        <v>12</v>
      </c>
      <c r="N87" s="17"/>
    </row>
    <row r="88" spans="1:14" ht="18">
      <c r="A88" s="10">
        <v>64020104</v>
      </c>
      <c r="B88" s="11" t="s">
        <v>41</v>
      </c>
      <c r="C88" s="12">
        <f t="shared" si="8"/>
        <v>1</v>
      </c>
      <c r="D88" s="12">
        <f t="shared" si="8"/>
        <v>2</v>
      </c>
      <c r="E88" s="12">
        <f t="shared" si="8"/>
        <v>3</v>
      </c>
      <c r="F88" s="19" t="b">
        <f t="shared" si="9"/>
        <v>0</v>
      </c>
      <c r="G88" s="20" t="b">
        <f t="shared" si="10"/>
        <v>1</v>
      </c>
      <c r="H88" s="24">
        <v>64020104</v>
      </c>
      <c r="I88" s="25" t="s">
        <v>41</v>
      </c>
      <c r="J88" s="26">
        <v>1</v>
      </c>
      <c r="K88" s="26">
        <v>2</v>
      </c>
      <c r="L88" s="26">
        <f t="shared" si="11"/>
        <v>3</v>
      </c>
      <c r="N88" s="17"/>
    </row>
    <row r="89" spans="1:14" ht="18">
      <c r="A89" s="10">
        <v>64020105</v>
      </c>
      <c r="B89" s="11" t="s">
        <v>39</v>
      </c>
      <c r="C89" s="12">
        <f t="shared" si="8"/>
        <v>0</v>
      </c>
      <c r="D89" s="12">
        <f t="shared" si="8"/>
        <v>0</v>
      </c>
      <c r="E89" s="12">
        <f t="shared" si="8"/>
        <v>0</v>
      </c>
      <c r="F89" s="19" t="b">
        <f t="shared" si="9"/>
        <v>0</v>
      </c>
      <c r="G89" s="20" t="b">
        <f t="shared" si="10"/>
        <v>1</v>
      </c>
      <c r="H89" s="24">
        <v>64020105</v>
      </c>
      <c r="I89" s="25" t="s">
        <v>39</v>
      </c>
      <c r="J89" s="26"/>
      <c r="K89" s="26"/>
      <c r="L89" s="26">
        <f t="shared" si="11"/>
        <v>0</v>
      </c>
      <c r="N89" s="17"/>
    </row>
    <row r="90" spans="1:14" ht="18">
      <c r="A90" s="10">
        <v>64020107</v>
      </c>
      <c r="B90" s="11" t="s">
        <v>45</v>
      </c>
      <c r="C90" s="12">
        <f t="shared" si="8"/>
        <v>0</v>
      </c>
      <c r="D90" s="12">
        <f t="shared" si="8"/>
        <v>2</v>
      </c>
      <c r="E90" s="12">
        <f t="shared" si="8"/>
        <v>2</v>
      </c>
      <c r="F90" s="19" t="b">
        <f t="shared" si="9"/>
        <v>0</v>
      </c>
      <c r="G90" s="20" t="b">
        <f t="shared" si="10"/>
        <v>1</v>
      </c>
      <c r="H90" s="24">
        <v>64020107</v>
      </c>
      <c r="I90" s="25" t="s">
        <v>45</v>
      </c>
      <c r="J90" s="26"/>
      <c r="K90" s="26">
        <v>2</v>
      </c>
      <c r="L90" s="26">
        <f t="shared" si="11"/>
        <v>2</v>
      </c>
      <c r="N90" s="17"/>
    </row>
    <row r="91" spans="1:14" ht="18">
      <c r="A91" s="10">
        <v>64020108</v>
      </c>
      <c r="B91" s="11" t="s">
        <v>52</v>
      </c>
      <c r="C91" s="12">
        <f t="shared" si="8"/>
        <v>1</v>
      </c>
      <c r="D91" s="12">
        <f t="shared" si="8"/>
        <v>4</v>
      </c>
      <c r="E91" s="12">
        <f t="shared" si="8"/>
        <v>5</v>
      </c>
      <c r="F91" s="19" t="b">
        <f t="shared" si="9"/>
        <v>0</v>
      </c>
      <c r="G91" s="20" t="b">
        <f t="shared" si="10"/>
        <v>1</v>
      </c>
      <c r="H91" s="24">
        <v>64020108</v>
      </c>
      <c r="I91" s="25" t="s">
        <v>52</v>
      </c>
      <c r="J91" s="26">
        <v>1</v>
      </c>
      <c r="K91" s="26">
        <v>4</v>
      </c>
      <c r="L91" s="26">
        <f t="shared" si="11"/>
        <v>5</v>
      </c>
      <c r="N91" s="17"/>
    </row>
    <row r="92" spans="1:14" ht="18">
      <c r="A92" s="10">
        <v>64020109</v>
      </c>
      <c r="B92" s="11" t="s">
        <v>48</v>
      </c>
      <c r="C92" s="12">
        <f t="shared" si="8"/>
        <v>0</v>
      </c>
      <c r="D92" s="12">
        <f t="shared" si="8"/>
        <v>3</v>
      </c>
      <c r="E92" s="12">
        <f t="shared" si="8"/>
        <v>3</v>
      </c>
      <c r="F92" s="19" t="b">
        <f t="shared" si="9"/>
        <v>0</v>
      </c>
      <c r="G92" s="20" t="b">
        <f t="shared" si="10"/>
        <v>0</v>
      </c>
      <c r="H92" s="24">
        <v>64020109</v>
      </c>
      <c r="I92" s="25" t="s">
        <v>472</v>
      </c>
      <c r="J92" s="26"/>
      <c r="K92" s="26">
        <v>3</v>
      </c>
      <c r="L92" s="26">
        <f t="shared" si="11"/>
        <v>3</v>
      </c>
      <c r="N92" s="17"/>
    </row>
    <row r="93" spans="1:14" s="15" customFormat="1" ht="18">
      <c r="A93" s="10">
        <v>64020110</v>
      </c>
      <c r="B93" s="11" t="s">
        <v>50</v>
      </c>
      <c r="C93" s="12">
        <f t="shared" si="8"/>
        <v>1</v>
      </c>
      <c r="D93" s="12">
        <f t="shared" si="8"/>
        <v>4</v>
      </c>
      <c r="E93" s="12">
        <f t="shared" si="8"/>
        <v>5</v>
      </c>
      <c r="F93" s="19" t="b">
        <f t="shared" si="9"/>
        <v>0</v>
      </c>
      <c r="G93" s="20" t="b">
        <f t="shared" si="10"/>
        <v>1</v>
      </c>
      <c r="H93" s="24">
        <v>64020110</v>
      </c>
      <c r="I93" s="25" t="s">
        <v>50</v>
      </c>
      <c r="J93" s="26">
        <v>1</v>
      </c>
      <c r="K93" s="26">
        <v>4</v>
      </c>
      <c r="L93" s="26">
        <f t="shared" si="11"/>
        <v>5</v>
      </c>
      <c r="N93" s="17"/>
    </row>
    <row r="94" spans="1:14" ht="18">
      <c r="A94" s="10">
        <v>64020111</v>
      </c>
      <c r="B94" s="11" t="s">
        <v>23</v>
      </c>
      <c r="C94" s="12">
        <f t="shared" si="8"/>
        <v>5</v>
      </c>
      <c r="D94" s="12">
        <f t="shared" si="8"/>
        <v>10</v>
      </c>
      <c r="E94" s="12">
        <f t="shared" si="8"/>
        <v>15</v>
      </c>
      <c r="F94" s="19" t="b">
        <f t="shared" si="9"/>
        <v>0</v>
      </c>
      <c r="G94" s="20" t="b">
        <f t="shared" si="10"/>
        <v>1</v>
      </c>
      <c r="H94" s="24">
        <v>64020111</v>
      </c>
      <c r="I94" s="25" t="s">
        <v>23</v>
      </c>
      <c r="J94" s="26">
        <v>5</v>
      </c>
      <c r="K94" s="26">
        <v>10</v>
      </c>
      <c r="L94" s="26">
        <f t="shared" si="11"/>
        <v>15</v>
      </c>
      <c r="N94" s="17"/>
    </row>
    <row r="95" spans="1:14" ht="18">
      <c r="A95" s="10">
        <v>64020112</v>
      </c>
      <c r="B95" s="11" t="s">
        <v>17</v>
      </c>
      <c r="C95" s="12">
        <f t="shared" si="8"/>
        <v>11</v>
      </c>
      <c r="D95" s="12">
        <f t="shared" si="8"/>
        <v>33</v>
      </c>
      <c r="E95" s="12">
        <f t="shared" si="8"/>
        <v>44</v>
      </c>
      <c r="F95" s="19" t="b">
        <f t="shared" si="9"/>
        <v>0</v>
      </c>
      <c r="G95" s="20" t="b">
        <f t="shared" si="10"/>
        <v>1</v>
      </c>
      <c r="H95" s="24">
        <v>64020112</v>
      </c>
      <c r="I95" s="25" t="s">
        <v>17</v>
      </c>
      <c r="J95" s="26">
        <v>11</v>
      </c>
      <c r="K95" s="26">
        <v>33</v>
      </c>
      <c r="L95" s="26">
        <f t="shared" si="11"/>
        <v>44</v>
      </c>
      <c r="N95" s="17"/>
    </row>
    <row r="96" spans="1:14" ht="18">
      <c r="A96" s="10">
        <v>64020113</v>
      </c>
      <c r="B96" s="11" t="s">
        <v>21</v>
      </c>
      <c r="C96" s="12">
        <f t="shared" si="8"/>
        <v>1</v>
      </c>
      <c r="D96" s="12">
        <f t="shared" si="8"/>
        <v>5</v>
      </c>
      <c r="E96" s="12">
        <f t="shared" si="8"/>
        <v>6</v>
      </c>
      <c r="F96" s="19" t="b">
        <f t="shared" si="9"/>
        <v>0</v>
      </c>
      <c r="G96" s="20" t="b">
        <f t="shared" si="10"/>
        <v>1</v>
      </c>
      <c r="H96" s="24">
        <v>64020113</v>
      </c>
      <c r="I96" s="25" t="s">
        <v>21</v>
      </c>
      <c r="J96" s="26">
        <v>1</v>
      </c>
      <c r="K96" s="26">
        <v>5</v>
      </c>
      <c r="L96" s="26">
        <f t="shared" si="11"/>
        <v>6</v>
      </c>
      <c r="N96" s="17"/>
    </row>
    <row r="97" spans="1:14" ht="18">
      <c r="A97" s="10">
        <v>64020115</v>
      </c>
      <c r="B97" s="11" t="s">
        <v>197</v>
      </c>
      <c r="C97" s="12">
        <f t="shared" si="8"/>
        <v>4</v>
      </c>
      <c r="D97" s="12">
        <f t="shared" si="8"/>
        <v>3</v>
      </c>
      <c r="E97" s="12">
        <f t="shared" si="8"/>
        <v>7</v>
      </c>
      <c r="F97" s="19" t="b">
        <f t="shared" si="9"/>
        <v>0</v>
      </c>
      <c r="G97" s="20" t="b">
        <f t="shared" si="10"/>
        <v>1</v>
      </c>
      <c r="H97" s="24">
        <v>64020115</v>
      </c>
      <c r="I97" s="25" t="s">
        <v>197</v>
      </c>
      <c r="J97" s="26">
        <v>4</v>
      </c>
      <c r="K97" s="26">
        <v>3</v>
      </c>
      <c r="L97" s="26">
        <f t="shared" si="11"/>
        <v>7</v>
      </c>
      <c r="N97" s="17"/>
    </row>
    <row r="98" spans="1:14" ht="18">
      <c r="A98" s="10">
        <v>64020116</v>
      </c>
      <c r="B98" s="11" t="s">
        <v>203</v>
      </c>
      <c r="C98" s="12">
        <f t="shared" si="8"/>
        <v>2</v>
      </c>
      <c r="D98" s="12">
        <f t="shared" si="8"/>
        <v>2</v>
      </c>
      <c r="E98" s="12">
        <f t="shared" si="8"/>
        <v>4</v>
      </c>
      <c r="F98" s="19" t="b">
        <f t="shared" si="9"/>
        <v>0</v>
      </c>
      <c r="G98" s="20" t="b">
        <f t="shared" si="10"/>
        <v>1</v>
      </c>
      <c r="H98" s="24">
        <v>64020116</v>
      </c>
      <c r="I98" s="25" t="s">
        <v>203</v>
      </c>
      <c r="J98" s="26">
        <v>2</v>
      </c>
      <c r="K98" s="26">
        <v>2</v>
      </c>
      <c r="L98" s="26">
        <f t="shared" si="11"/>
        <v>4</v>
      </c>
      <c r="N98" s="17"/>
    </row>
    <row r="99" spans="1:14" ht="18">
      <c r="A99" s="10">
        <v>64020118</v>
      </c>
      <c r="B99" s="11" t="s">
        <v>185</v>
      </c>
      <c r="C99" s="12">
        <f t="shared" si="8"/>
        <v>1</v>
      </c>
      <c r="D99" s="12">
        <f t="shared" si="8"/>
        <v>2</v>
      </c>
      <c r="E99" s="12">
        <f t="shared" si="8"/>
        <v>3</v>
      </c>
      <c r="F99" s="19" t="b">
        <f t="shared" si="9"/>
        <v>0</v>
      </c>
      <c r="G99" s="20" t="b">
        <f t="shared" si="10"/>
        <v>1</v>
      </c>
      <c r="H99" s="24">
        <v>64020118</v>
      </c>
      <c r="I99" s="25" t="s">
        <v>185</v>
      </c>
      <c r="J99" s="26">
        <v>1</v>
      </c>
      <c r="K99" s="26">
        <v>2</v>
      </c>
      <c r="L99" s="26">
        <f t="shared" si="11"/>
        <v>3</v>
      </c>
      <c r="N99" s="17"/>
    </row>
    <row r="100" spans="1:14" ht="18">
      <c r="A100" s="10">
        <v>64020119</v>
      </c>
      <c r="B100" s="11" t="s">
        <v>181</v>
      </c>
      <c r="C100" s="12">
        <f t="shared" si="8"/>
        <v>2</v>
      </c>
      <c r="D100" s="12">
        <f t="shared" si="8"/>
        <v>1</v>
      </c>
      <c r="E100" s="12">
        <f t="shared" si="8"/>
        <v>3</v>
      </c>
      <c r="F100" s="19" t="b">
        <f t="shared" ref="F100:F131" si="12">EXACT(A100,H101)</f>
        <v>0</v>
      </c>
      <c r="G100" s="20" t="b">
        <f t="shared" ref="G100:G131" si="13">EXACT(B100,I100)</f>
        <v>1</v>
      </c>
      <c r="H100" s="24">
        <v>64020119</v>
      </c>
      <c r="I100" s="25" t="s">
        <v>181</v>
      </c>
      <c r="J100" s="26">
        <v>2</v>
      </c>
      <c r="K100" s="26">
        <v>1</v>
      </c>
      <c r="L100" s="26">
        <f t="shared" si="11"/>
        <v>3</v>
      </c>
      <c r="N100" s="17"/>
    </row>
    <row r="101" spans="1:14" ht="18">
      <c r="A101" s="10">
        <v>64020120</v>
      </c>
      <c r="B101" s="11" t="s">
        <v>183</v>
      </c>
      <c r="C101" s="12">
        <f t="shared" si="8"/>
        <v>4</v>
      </c>
      <c r="D101" s="12">
        <f t="shared" si="8"/>
        <v>9</v>
      </c>
      <c r="E101" s="12">
        <f t="shared" si="8"/>
        <v>13</v>
      </c>
      <c r="F101" s="19" t="b">
        <f t="shared" si="12"/>
        <v>0</v>
      </c>
      <c r="G101" s="20" t="b">
        <f t="shared" si="13"/>
        <v>1</v>
      </c>
      <c r="H101" s="24">
        <v>64020120</v>
      </c>
      <c r="I101" s="25" t="s">
        <v>183</v>
      </c>
      <c r="J101" s="26">
        <v>4</v>
      </c>
      <c r="K101" s="26">
        <v>9</v>
      </c>
      <c r="L101" s="26">
        <f t="shared" si="11"/>
        <v>13</v>
      </c>
      <c r="N101" s="17"/>
    </row>
    <row r="102" spans="1:14" ht="18">
      <c r="A102" s="10">
        <v>64020122</v>
      </c>
      <c r="B102" s="13" t="s">
        <v>428</v>
      </c>
      <c r="C102" s="12">
        <f t="shared" si="8"/>
        <v>0</v>
      </c>
      <c r="D102" s="12">
        <f t="shared" si="8"/>
        <v>2</v>
      </c>
      <c r="E102" s="12">
        <f t="shared" si="8"/>
        <v>2</v>
      </c>
      <c r="F102" s="19" t="b">
        <f t="shared" si="12"/>
        <v>0</v>
      </c>
      <c r="G102" s="20" t="b">
        <f t="shared" si="13"/>
        <v>0</v>
      </c>
      <c r="H102" s="24">
        <v>64020122</v>
      </c>
      <c r="I102" s="25" t="s">
        <v>473</v>
      </c>
      <c r="J102" s="26"/>
      <c r="K102" s="26">
        <v>2</v>
      </c>
      <c r="L102" s="26">
        <f t="shared" si="11"/>
        <v>2</v>
      </c>
      <c r="N102" s="17"/>
    </row>
    <row r="103" spans="1:14" ht="18">
      <c r="A103" s="10">
        <v>64020124</v>
      </c>
      <c r="B103" s="11" t="s">
        <v>226</v>
      </c>
      <c r="C103" s="12">
        <f t="shared" si="8"/>
        <v>0</v>
      </c>
      <c r="D103" s="12">
        <f t="shared" si="8"/>
        <v>4</v>
      </c>
      <c r="E103" s="12">
        <f t="shared" si="8"/>
        <v>4</v>
      </c>
      <c r="F103" s="19" t="b">
        <f t="shared" si="12"/>
        <v>0</v>
      </c>
      <c r="G103" s="20" t="b">
        <f t="shared" si="13"/>
        <v>1</v>
      </c>
      <c r="H103" s="24">
        <v>64020124</v>
      </c>
      <c r="I103" s="25" t="s">
        <v>226</v>
      </c>
      <c r="J103" s="26"/>
      <c r="K103" s="26">
        <v>4</v>
      </c>
      <c r="L103" s="26">
        <f t="shared" si="11"/>
        <v>4</v>
      </c>
      <c r="N103" s="17"/>
    </row>
    <row r="104" spans="1:14" ht="18">
      <c r="A104" s="10">
        <v>64020126</v>
      </c>
      <c r="B104" s="11" t="s">
        <v>186</v>
      </c>
      <c r="C104" s="12">
        <f t="shared" si="8"/>
        <v>4</v>
      </c>
      <c r="D104" s="12">
        <f t="shared" si="8"/>
        <v>11</v>
      </c>
      <c r="E104" s="12">
        <f t="shared" si="8"/>
        <v>15</v>
      </c>
      <c r="F104" s="19" t="b">
        <f t="shared" si="12"/>
        <v>0</v>
      </c>
      <c r="G104" s="20" t="b">
        <f t="shared" si="13"/>
        <v>1</v>
      </c>
      <c r="H104" s="24">
        <v>64020126</v>
      </c>
      <c r="I104" s="25" t="s">
        <v>186</v>
      </c>
      <c r="J104" s="26">
        <v>4</v>
      </c>
      <c r="K104" s="26">
        <v>11</v>
      </c>
      <c r="L104" s="26">
        <f t="shared" si="11"/>
        <v>15</v>
      </c>
      <c r="N104" s="17"/>
    </row>
    <row r="105" spans="1:14" ht="18">
      <c r="A105" s="10">
        <v>64020128</v>
      </c>
      <c r="B105" s="11" t="s">
        <v>188</v>
      </c>
      <c r="C105" s="12">
        <f t="shared" si="8"/>
        <v>2</v>
      </c>
      <c r="D105" s="12">
        <f t="shared" si="8"/>
        <v>4</v>
      </c>
      <c r="E105" s="12">
        <f t="shared" si="8"/>
        <v>6</v>
      </c>
      <c r="F105" s="19" t="b">
        <f t="shared" si="12"/>
        <v>0</v>
      </c>
      <c r="G105" s="20" t="b">
        <f t="shared" si="13"/>
        <v>1</v>
      </c>
      <c r="H105" s="24">
        <v>64020128</v>
      </c>
      <c r="I105" s="25" t="s">
        <v>188</v>
      </c>
      <c r="J105" s="26">
        <v>2</v>
      </c>
      <c r="K105" s="26">
        <v>4</v>
      </c>
      <c r="L105" s="26">
        <f t="shared" si="11"/>
        <v>6</v>
      </c>
      <c r="N105" s="17"/>
    </row>
    <row r="106" spans="1:14" ht="18">
      <c r="A106" s="10">
        <v>64020130</v>
      </c>
      <c r="B106" s="13" t="s">
        <v>345</v>
      </c>
      <c r="C106" s="12">
        <f t="shared" si="8"/>
        <v>2</v>
      </c>
      <c r="D106" s="12">
        <f t="shared" si="8"/>
        <v>6</v>
      </c>
      <c r="E106" s="12">
        <f t="shared" si="8"/>
        <v>8</v>
      </c>
      <c r="F106" s="19" t="b">
        <f t="shared" si="12"/>
        <v>0</v>
      </c>
      <c r="G106" s="20" t="b">
        <f t="shared" si="13"/>
        <v>1</v>
      </c>
      <c r="H106" s="24">
        <v>64020130</v>
      </c>
      <c r="I106" s="25" t="s">
        <v>345</v>
      </c>
      <c r="J106" s="26">
        <v>2</v>
      </c>
      <c r="K106" s="26">
        <v>6</v>
      </c>
      <c r="L106" s="26">
        <f t="shared" si="11"/>
        <v>8</v>
      </c>
      <c r="N106" s="17"/>
    </row>
    <row r="107" spans="1:14" ht="18">
      <c r="A107" s="10">
        <v>64020133</v>
      </c>
      <c r="B107" s="11" t="s">
        <v>211</v>
      </c>
      <c r="C107" s="12">
        <f t="shared" si="8"/>
        <v>3</v>
      </c>
      <c r="D107" s="12">
        <f t="shared" si="8"/>
        <v>12</v>
      </c>
      <c r="E107" s="12">
        <f t="shared" si="8"/>
        <v>15</v>
      </c>
      <c r="F107" s="19" t="b">
        <f t="shared" si="12"/>
        <v>0</v>
      </c>
      <c r="G107" s="20" t="b">
        <f t="shared" si="13"/>
        <v>1</v>
      </c>
      <c r="H107" s="24">
        <v>64020133</v>
      </c>
      <c r="I107" s="25" t="s">
        <v>211</v>
      </c>
      <c r="J107" s="26">
        <v>3</v>
      </c>
      <c r="K107" s="26">
        <v>12</v>
      </c>
      <c r="L107" s="26">
        <f t="shared" si="11"/>
        <v>15</v>
      </c>
      <c r="N107" s="17"/>
    </row>
    <row r="108" spans="1:14" ht="18">
      <c r="A108" s="10">
        <v>64020134</v>
      </c>
      <c r="B108" s="11" t="s">
        <v>207</v>
      </c>
      <c r="C108" s="12">
        <f t="shared" si="8"/>
        <v>2</v>
      </c>
      <c r="D108" s="12">
        <f t="shared" si="8"/>
        <v>13</v>
      </c>
      <c r="E108" s="12">
        <f t="shared" si="8"/>
        <v>15</v>
      </c>
      <c r="F108" s="19" t="b">
        <f t="shared" si="12"/>
        <v>0</v>
      </c>
      <c r="G108" s="20" t="b">
        <f t="shared" si="13"/>
        <v>1</v>
      </c>
      <c r="H108" s="24">
        <v>64020134</v>
      </c>
      <c r="I108" s="25" t="s">
        <v>207</v>
      </c>
      <c r="J108" s="26">
        <v>2</v>
      </c>
      <c r="K108" s="26">
        <v>13</v>
      </c>
      <c r="L108" s="26">
        <f t="shared" si="11"/>
        <v>15</v>
      </c>
      <c r="N108" s="17"/>
    </row>
    <row r="109" spans="1:14" ht="18">
      <c r="A109" s="10">
        <v>64020135</v>
      </c>
      <c r="B109" s="11" t="s">
        <v>209</v>
      </c>
      <c r="C109" s="12">
        <f t="shared" si="8"/>
        <v>0</v>
      </c>
      <c r="D109" s="12">
        <f t="shared" si="8"/>
        <v>4</v>
      </c>
      <c r="E109" s="12">
        <f t="shared" si="8"/>
        <v>4</v>
      </c>
      <c r="F109" s="19" t="b">
        <f t="shared" si="12"/>
        <v>0</v>
      </c>
      <c r="G109" s="20" t="b">
        <f t="shared" si="13"/>
        <v>1</v>
      </c>
      <c r="H109" s="24">
        <v>64020135</v>
      </c>
      <c r="I109" s="25" t="s">
        <v>209</v>
      </c>
      <c r="J109" s="26"/>
      <c r="K109" s="26">
        <v>4</v>
      </c>
      <c r="L109" s="26">
        <f t="shared" si="11"/>
        <v>4</v>
      </c>
      <c r="N109" s="17"/>
    </row>
    <row r="110" spans="1:14" ht="18">
      <c r="A110" s="10">
        <v>64020136</v>
      </c>
      <c r="B110" s="11" t="s">
        <v>213</v>
      </c>
      <c r="C110" s="12">
        <f t="shared" si="8"/>
        <v>0</v>
      </c>
      <c r="D110" s="12">
        <f t="shared" si="8"/>
        <v>1</v>
      </c>
      <c r="E110" s="12">
        <f t="shared" si="8"/>
        <v>1</v>
      </c>
      <c r="F110" s="19" t="b">
        <f t="shared" si="12"/>
        <v>0</v>
      </c>
      <c r="G110" s="20" t="b">
        <f t="shared" si="13"/>
        <v>1</v>
      </c>
      <c r="H110" s="24">
        <v>64020136</v>
      </c>
      <c r="I110" s="25" t="s">
        <v>213</v>
      </c>
      <c r="J110" s="26"/>
      <c r="K110" s="26">
        <v>1</v>
      </c>
      <c r="L110" s="26">
        <f t="shared" si="11"/>
        <v>1</v>
      </c>
      <c r="N110" s="17"/>
    </row>
    <row r="111" spans="1:14" ht="18">
      <c r="A111" s="10">
        <v>64020137</v>
      </c>
      <c r="B111" s="13" t="s">
        <v>429</v>
      </c>
      <c r="C111" s="12">
        <f t="shared" si="8"/>
        <v>0</v>
      </c>
      <c r="D111" s="12">
        <f t="shared" si="8"/>
        <v>3</v>
      </c>
      <c r="E111" s="12">
        <f t="shared" si="8"/>
        <v>3</v>
      </c>
      <c r="F111" s="19" t="b">
        <f t="shared" si="12"/>
        <v>0</v>
      </c>
      <c r="G111" s="20" t="b">
        <f t="shared" si="13"/>
        <v>0</v>
      </c>
      <c r="H111" s="24">
        <v>64020137</v>
      </c>
      <c r="I111" s="25" t="s">
        <v>262</v>
      </c>
      <c r="J111" s="26"/>
      <c r="K111" s="26">
        <v>3</v>
      </c>
      <c r="L111" s="26">
        <f t="shared" si="11"/>
        <v>3</v>
      </c>
      <c r="N111" s="17"/>
    </row>
    <row r="112" spans="1:14" ht="18">
      <c r="A112" s="10">
        <v>64020138</v>
      </c>
      <c r="B112" s="11" t="s">
        <v>214</v>
      </c>
      <c r="C112" s="12">
        <f t="shared" si="8"/>
        <v>2</v>
      </c>
      <c r="D112" s="12">
        <f t="shared" si="8"/>
        <v>10</v>
      </c>
      <c r="E112" s="12">
        <f t="shared" si="8"/>
        <v>12</v>
      </c>
      <c r="F112" s="19" t="b">
        <f t="shared" si="12"/>
        <v>0</v>
      </c>
      <c r="G112" s="20" t="b">
        <f t="shared" si="13"/>
        <v>1</v>
      </c>
      <c r="H112" s="24">
        <v>64020138</v>
      </c>
      <c r="I112" s="25" t="s">
        <v>214</v>
      </c>
      <c r="J112" s="26">
        <v>2</v>
      </c>
      <c r="K112" s="26">
        <v>10</v>
      </c>
      <c r="L112" s="26">
        <f t="shared" si="11"/>
        <v>12</v>
      </c>
      <c r="N112" s="17"/>
    </row>
    <row r="113" spans="1:14" ht="18">
      <c r="A113" s="10">
        <v>64020139</v>
      </c>
      <c r="B113" s="11" t="s">
        <v>219</v>
      </c>
      <c r="C113" s="12">
        <f t="shared" si="8"/>
        <v>1</v>
      </c>
      <c r="D113" s="12">
        <f t="shared" si="8"/>
        <v>3</v>
      </c>
      <c r="E113" s="12">
        <f t="shared" si="8"/>
        <v>4</v>
      </c>
      <c r="F113" s="19" t="b">
        <f t="shared" si="12"/>
        <v>0</v>
      </c>
      <c r="G113" s="20" t="b">
        <f t="shared" si="13"/>
        <v>1</v>
      </c>
      <c r="H113" s="24">
        <v>64020139</v>
      </c>
      <c r="I113" s="25" t="s">
        <v>219</v>
      </c>
      <c r="J113" s="26">
        <v>1</v>
      </c>
      <c r="K113" s="26">
        <v>3</v>
      </c>
      <c r="L113" s="26">
        <f t="shared" si="11"/>
        <v>4</v>
      </c>
      <c r="N113" s="17"/>
    </row>
    <row r="114" spans="1:14" ht="18">
      <c r="A114" s="10">
        <v>64020140</v>
      </c>
      <c r="B114" s="11" t="s">
        <v>215</v>
      </c>
      <c r="C114" s="12">
        <f t="shared" si="8"/>
        <v>1</v>
      </c>
      <c r="D114" s="12">
        <f t="shared" si="8"/>
        <v>6</v>
      </c>
      <c r="E114" s="12">
        <f t="shared" si="8"/>
        <v>7</v>
      </c>
      <c r="F114" s="19" t="b">
        <f t="shared" si="12"/>
        <v>0</v>
      </c>
      <c r="G114" s="20" t="b">
        <f t="shared" si="13"/>
        <v>1</v>
      </c>
      <c r="H114" s="24">
        <v>64020140</v>
      </c>
      <c r="I114" s="25" t="s">
        <v>215</v>
      </c>
      <c r="J114" s="26">
        <v>1</v>
      </c>
      <c r="K114" s="26">
        <v>6</v>
      </c>
      <c r="L114" s="26">
        <f t="shared" si="11"/>
        <v>7</v>
      </c>
      <c r="N114" s="17"/>
    </row>
    <row r="115" spans="1:14" ht="18">
      <c r="A115" s="10">
        <v>64020141</v>
      </c>
      <c r="B115" s="11" t="s">
        <v>217</v>
      </c>
      <c r="C115" s="12">
        <f t="shared" si="8"/>
        <v>0</v>
      </c>
      <c r="D115" s="12">
        <f t="shared" si="8"/>
        <v>4</v>
      </c>
      <c r="E115" s="12">
        <f t="shared" si="8"/>
        <v>4</v>
      </c>
      <c r="F115" s="19" t="b">
        <f t="shared" si="12"/>
        <v>0</v>
      </c>
      <c r="G115" s="20" t="b">
        <f t="shared" si="13"/>
        <v>1</v>
      </c>
      <c r="H115" s="24">
        <v>64020141</v>
      </c>
      <c r="I115" s="25" t="s">
        <v>217</v>
      </c>
      <c r="J115" s="26"/>
      <c r="K115" s="26">
        <v>4</v>
      </c>
      <c r="L115" s="26">
        <f t="shared" si="11"/>
        <v>4</v>
      </c>
      <c r="N115" s="17"/>
    </row>
    <row r="116" spans="1:14" ht="18">
      <c r="A116" s="10">
        <v>64020142</v>
      </c>
      <c r="B116" s="11" t="s">
        <v>190</v>
      </c>
      <c r="C116" s="12">
        <f t="shared" si="8"/>
        <v>4</v>
      </c>
      <c r="D116" s="12">
        <f t="shared" si="8"/>
        <v>11</v>
      </c>
      <c r="E116" s="12">
        <f t="shared" si="8"/>
        <v>15</v>
      </c>
      <c r="F116" s="19" t="b">
        <f t="shared" si="12"/>
        <v>0</v>
      </c>
      <c r="G116" s="20" t="b">
        <f t="shared" si="13"/>
        <v>1</v>
      </c>
      <c r="H116" s="24">
        <v>64020142</v>
      </c>
      <c r="I116" s="25" t="s">
        <v>190</v>
      </c>
      <c r="J116" s="26">
        <v>4</v>
      </c>
      <c r="K116" s="26">
        <v>11</v>
      </c>
      <c r="L116" s="26">
        <f t="shared" si="11"/>
        <v>15</v>
      </c>
      <c r="N116" s="17"/>
    </row>
    <row r="117" spans="1:14" ht="18">
      <c r="A117" s="10">
        <v>64020143</v>
      </c>
      <c r="B117" s="11" t="s">
        <v>191</v>
      </c>
      <c r="C117" s="12">
        <f t="shared" si="8"/>
        <v>2</v>
      </c>
      <c r="D117" s="12">
        <f t="shared" si="8"/>
        <v>3</v>
      </c>
      <c r="E117" s="12">
        <f t="shared" si="8"/>
        <v>5</v>
      </c>
      <c r="F117" s="19" t="b">
        <f t="shared" si="12"/>
        <v>0</v>
      </c>
      <c r="G117" s="20" t="b">
        <f t="shared" si="13"/>
        <v>1</v>
      </c>
      <c r="H117" s="24">
        <v>64020143</v>
      </c>
      <c r="I117" s="25" t="s">
        <v>191</v>
      </c>
      <c r="J117" s="26">
        <v>2</v>
      </c>
      <c r="K117" s="26">
        <v>3</v>
      </c>
      <c r="L117" s="26">
        <f t="shared" si="11"/>
        <v>5</v>
      </c>
      <c r="N117" s="17"/>
    </row>
    <row r="118" spans="1:14" ht="18">
      <c r="A118" s="10">
        <v>64020144</v>
      </c>
      <c r="B118" s="11" t="s">
        <v>193</v>
      </c>
      <c r="C118" s="12">
        <f t="shared" si="8"/>
        <v>0</v>
      </c>
      <c r="D118" s="12">
        <f t="shared" si="8"/>
        <v>1</v>
      </c>
      <c r="E118" s="12">
        <f t="shared" si="8"/>
        <v>1</v>
      </c>
      <c r="F118" s="19" t="b">
        <f t="shared" si="12"/>
        <v>0</v>
      </c>
      <c r="G118" s="20" t="b">
        <f t="shared" si="13"/>
        <v>1</v>
      </c>
      <c r="H118" s="24">
        <v>64020144</v>
      </c>
      <c r="I118" s="25" t="s">
        <v>193</v>
      </c>
      <c r="J118" s="26"/>
      <c r="K118" s="26">
        <v>1</v>
      </c>
      <c r="L118" s="26">
        <f t="shared" si="11"/>
        <v>1</v>
      </c>
      <c r="N118" s="17"/>
    </row>
    <row r="119" spans="1:14" ht="18">
      <c r="A119" s="10">
        <v>64020146</v>
      </c>
      <c r="B119" s="11" t="s">
        <v>195</v>
      </c>
      <c r="C119" s="12">
        <f t="shared" si="8"/>
        <v>3</v>
      </c>
      <c r="D119" s="12">
        <f t="shared" si="8"/>
        <v>1</v>
      </c>
      <c r="E119" s="12">
        <f t="shared" si="8"/>
        <v>4</v>
      </c>
      <c r="F119" s="19" t="b">
        <f t="shared" si="12"/>
        <v>0</v>
      </c>
      <c r="G119" s="20" t="b">
        <f t="shared" si="13"/>
        <v>1</v>
      </c>
      <c r="H119" s="24">
        <v>64020146</v>
      </c>
      <c r="I119" s="25" t="s">
        <v>195</v>
      </c>
      <c r="J119" s="26">
        <v>3</v>
      </c>
      <c r="K119" s="26">
        <v>1</v>
      </c>
      <c r="L119" s="26">
        <f t="shared" si="11"/>
        <v>4</v>
      </c>
      <c r="N119" s="17"/>
    </row>
    <row r="120" spans="1:14" ht="18">
      <c r="A120" s="10">
        <v>64020148</v>
      </c>
      <c r="B120" s="11" t="s">
        <v>205</v>
      </c>
      <c r="C120" s="12">
        <f t="shared" si="8"/>
        <v>0</v>
      </c>
      <c r="D120" s="12">
        <f t="shared" si="8"/>
        <v>3</v>
      </c>
      <c r="E120" s="12">
        <f t="shared" si="8"/>
        <v>3</v>
      </c>
      <c r="F120" s="19" t="b">
        <f t="shared" si="12"/>
        <v>0</v>
      </c>
      <c r="G120" s="20" t="b">
        <f t="shared" si="13"/>
        <v>1</v>
      </c>
      <c r="H120" s="24">
        <v>64020148</v>
      </c>
      <c r="I120" s="25" t="s">
        <v>205</v>
      </c>
      <c r="J120" s="26"/>
      <c r="K120" s="26">
        <v>3</v>
      </c>
      <c r="L120" s="26">
        <f t="shared" si="11"/>
        <v>3</v>
      </c>
      <c r="N120" s="17"/>
    </row>
    <row r="121" spans="1:14" ht="18">
      <c r="A121" s="10">
        <v>64020151</v>
      </c>
      <c r="B121" s="11" t="s">
        <v>202</v>
      </c>
      <c r="C121" s="12">
        <f t="shared" si="8"/>
        <v>0</v>
      </c>
      <c r="D121" s="12">
        <f t="shared" si="8"/>
        <v>1</v>
      </c>
      <c r="E121" s="12">
        <f t="shared" si="8"/>
        <v>1</v>
      </c>
      <c r="F121" s="19" t="b">
        <f t="shared" si="12"/>
        <v>0</v>
      </c>
      <c r="G121" s="20" t="b">
        <f t="shared" si="13"/>
        <v>1</v>
      </c>
      <c r="H121" s="24">
        <v>64020151</v>
      </c>
      <c r="I121" s="25" t="s">
        <v>202</v>
      </c>
      <c r="J121" s="26"/>
      <c r="K121" s="26">
        <v>1</v>
      </c>
      <c r="L121" s="26">
        <f t="shared" si="11"/>
        <v>1</v>
      </c>
      <c r="N121" s="17"/>
    </row>
    <row r="122" spans="1:14" ht="18">
      <c r="A122" s="10">
        <v>64020153</v>
      </c>
      <c r="B122" s="11" t="s">
        <v>198</v>
      </c>
      <c r="C122" s="12">
        <f t="shared" si="8"/>
        <v>2</v>
      </c>
      <c r="D122" s="12">
        <f t="shared" si="8"/>
        <v>14</v>
      </c>
      <c r="E122" s="12">
        <f t="shared" si="8"/>
        <v>16</v>
      </c>
      <c r="F122" s="19" t="b">
        <f t="shared" si="12"/>
        <v>0</v>
      </c>
      <c r="G122" s="20" t="b">
        <f t="shared" si="13"/>
        <v>1</v>
      </c>
      <c r="H122" s="24">
        <v>64020153</v>
      </c>
      <c r="I122" s="25" t="s">
        <v>198</v>
      </c>
      <c r="J122" s="26">
        <v>2</v>
      </c>
      <c r="K122" s="26">
        <v>14</v>
      </c>
      <c r="L122" s="26">
        <f t="shared" si="11"/>
        <v>16</v>
      </c>
      <c r="N122" s="17"/>
    </row>
    <row r="123" spans="1:14" ht="18">
      <c r="A123" s="10">
        <v>64020154</v>
      </c>
      <c r="B123" s="11" t="s">
        <v>200</v>
      </c>
      <c r="C123" s="12">
        <f t="shared" si="8"/>
        <v>1</v>
      </c>
      <c r="D123" s="12">
        <f t="shared" si="8"/>
        <v>1</v>
      </c>
      <c r="E123" s="12">
        <f t="shared" si="8"/>
        <v>2</v>
      </c>
      <c r="F123" s="19" t="b">
        <f t="shared" si="12"/>
        <v>0</v>
      </c>
      <c r="G123" s="20" t="b">
        <f t="shared" si="13"/>
        <v>1</v>
      </c>
      <c r="H123" s="24">
        <v>64020154</v>
      </c>
      <c r="I123" s="25" t="s">
        <v>200</v>
      </c>
      <c r="J123" s="26">
        <v>1</v>
      </c>
      <c r="K123" s="26">
        <v>1</v>
      </c>
      <c r="L123" s="26">
        <f t="shared" si="11"/>
        <v>2</v>
      </c>
      <c r="N123" s="17"/>
    </row>
    <row r="124" spans="1:14" ht="18">
      <c r="A124" s="10">
        <v>64020157</v>
      </c>
      <c r="B124" s="11" t="s">
        <v>221</v>
      </c>
      <c r="C124" s="12">
        <f t="shared" si="8"/>
        <v>3</v>
      </c>
      <c r="D124" s="12">
        <f t="shared" si="8"/>
        <v>9</v>
      </c>
      <c r="E124" s="12">
        <f t="shared" si="8"/>
        <v>12</v>
      </c>
      <c r="F124" s="19" t="b">
        <f t="shared" si="12"/>
        <v>0</v>
      </c>
      <c r="G124" s="20" t="b">
        <f t="shared" si="13"/>
        <v>1</v>
      </c>
      <c r="H124" s="24">
        <v>64020157</v>
      </c>
      <c r="I124" s="25" t="s">
        <v>221</v>
      </c>
      <c r="J124" s="26">
        <v>3</v>
      </c>
      <c r="K124" s="26">
        <v>9</v>
      </c>
      <c r="L124" s="26">
        <f t="shared" si="11"/>
        <v>12</v>
      </c>
      <c r="N124" s="17"/>
    </row>
    <row r="125" spans="1:14" ht="18">
      <c r="A125" s="10">
        <v>64020158</v>
      </c>
      <c r="B125" s="11" t="s">
        <v>222</v>
      </c>
      <c r="C125" s="12">
        <f t="shared" si="8"/>
        <v>0</v>
      </c>
      <c r="D125" s="12">
        <f t="shared" si="8"/>
        <v>2</v>
      </c>
      <c r="E125" s="12">
        <f t="shared" si="8"/>
        <v>2</v>
      </c>
      <c r="F125" s="19" t="b">
        <f t="shared" si="12"/>
        <v>0</v>
      </c>
      <c r="G125" s="20" t="b">
        <f t="shared" si="13"/>
        <v>1</v>
      </c>
      <c r="H125" s="24">
        <v>64020158</v>
      </c>
      <c r="I125" s="25" t="s">
        <v>222</v>
      </c>
      <c r="J125" s="26"/>
      <c r="K125" s="26">
        <v>2</v>
      </c>
      <c r="L125" s="26">
        <f t="shared" si="11"/>
        <v>2</v>
      </c>
      <c r="N125" s="17"/>
    </row>
    <row r="126" spans="1:14" ht="18">
      <c r="A126" s="10">
        <v>64020159</v>
      </c>
      <c r="B126" s="11" t="s">
        <v>347</v>
      </c>
      <c r="C126" s="12">
        <f t="shared" si="8"/>
        <v>2</v>
      </c>
      <c r="D126" s="12">
        <f t="shared" si="8"/>
        <v>4</v>
      </c>
      <c r="E126" s="12">
        <f t="shared" si="8"/>
        <v>6</v>
      </c>
      <c r="F126" s="19" t="b">
        <f t="shared" si="12"/>
        <v>0</v>
      </c>
      <c r="G126" s="20" t="b">
        <f t="shared" si="13"/>
        <v>1</v>
      </c>
      <c r="H126" s="24">
        <v>64020159</v>
      </c>
      <c r="I126" s="25" t="s">
        <v>347</v>
      </c>
      <c r="J126" s="26">
        <v>2</v>
      </c>
      <c r="K126" s="26">
        <v>4</v>
      </c>
      <c r="L126" s="26">
        <f t="shared" si="11"/>
        <v>6</v>
      </c>
      <c r="N126" s="17"/>
    </row>
    <row r="127" spans="1:14" ht="18">
      <c r="A127" s="10">
        <v>64020160</v>
      </c>
      <c r="B127" s="11" t="s">
        <v>257</v>
      </c>
      <c r="C127" s="12">
        <f t="shared" si="8"/>
        <v>1</v>
      </c>
      <c r="D127" s="12">
        <f t="shared" si="8"/>
        <v>8</v>
      </c>
      <c r="E127" s="12">
        <f t="shared" si="8"/>
        <v>9</v>
      </c>
      <c r="F127" s="19" t="b">
        <f t="shared" si="12"/>
        <v>0</v>
      </c>
      <c r="G127" s="20" t="b">
        <f t="shared" si="13"/>
        <v>1</v>
      </c>
      <c r="H127" s="24">
        <v>64020160</v>
      </c>
      <c r="I127" s="25" t="s">
        <v>257</v>
      </c>
      <c r="J127" s="26">
        <v>1</v>
      </c>
      <c r="K127" s="26">
        <v>8</v>
      </c>
      <c r="L127" s="26">
        <f t="shared" si="11"/>
        <v>9</v>
      </c>
      <c r="N127" s="17"/>
    </row>
    <row r="128" spans="1:14" ht="18">
      <c r="A128" s="10">
        <v>64020161</v>
      </c>
      <c r="B128" s="11" t="s">
        <v>236</v>
      </c>
      <c r="C128" s="12">
        <f t="shared" si="8"/>
        <v>2</v>
      </c>
      <c r="D128" s="12">
        <f t="shared" si="8"/>
        <v>2</v>
      </c>
      <c r="E128" s="12">
        <f t="shared" si="8"/>
        <v>4</v>
      </c>
      <c r="F128" s="19" t="b">
        <f t="shared" si="12"/>
        <v>0</v>
      </c>
      <c r="G128" s="20" t="b">
        <f t="shared" si="13"/>
        <v>1</v>
      </c>
      <c r="H128" s="24">
        <v>64020161</v>
      </c>
      <c r="I128" s="25" t="s">
        <v>236</v>
      </c>
      <c r="J128" s="26">
        <v>2</v>
      </c>
      <c r="K128" s="26">
        <v>2</v>
      </c>
      <c r="L128" s="26">
        <f t="shared" si="11"/>
        <v>4</v>
      </c>
      <c r="N128" s="17"/>
    </row>
    <row r="129" spans="1:14" ht="18">
      <c r="A129" s="10">
        <v>64020162</v>
      </c>
      <c r="B129" s="11" t="s">
        <v>238</v>
      </c>
      <c r="C129" s="12">
        <f t="shared" si="8"/>
        <v>0</v>
      </c>
      <c r="D129" s="12">
        <f t="shared" si="8"/>
        <v>1</v>
      </c>
      <c r="E129" s="12">
        <f t="shared" si="8"/>
        <v>1</v>
      </c>
      <c r="F129" s="19" t="b">
        <f t="shared" si="12"/>
        <v>0</v>
      </c>
      <c r="G129" s="20" t="b">
        <f t="shared" si="13"/>
        <v>1</v>
      </c>
      <c r="H129" s="24">
        <v>64020162</v>
      </c>
      <c r="I129" s="25" t="s">
        <v>238</v>
      </c>
      <c r="J129" s="26"/>
      <c r="K129" s="26">
        <v>1</v>
      </c>
      <c r="L129" s="26">
        <f t="shared" si="11"/>
        <v>1</v>
      </c>
      <c r="N129" s="17"/>
    </row>
    <row r="130" spans="1:14" ht="18">
      <c r="A130" s="10">
        <v>64020163</v>
      </c>
      <c r="B130" s="11" t="s">
        <v>48</v>
      </c>
      <c r="C130" s="12">
        <f t="shared" si="8"/>
        <v>4</v>
      </c>
      <c r="D130" s="12">
        <f t="shared" si="8"/>
        <v>11</v>
      </c>
      <c r="E130" s="12">
        <f t="shared" si="8"/>
        <v>15</v>
      </c>
      <c r="F130" s="19" t="b">
        <f t="shared" si="12"/>
        <v>0</v>
      </c>
      <c r="G130" s="20" t="b">
        <f t="shared" si="13"/>
        <v>0</v>
      </c>
      <c r="H130" s="24">
        <v>64020163</v>
      </c>
      <c r="I130" s="25" t="s">
        <v>474</v>
      </c>
      <c r="J130" s="26">
        <v>4</v>
      </c>
      <c r="K130" s="26">
        <v>11</v>
      </c>
      <c r="L130" s="26">
        <f t="shared" si="11"/>
        <v>15</v>
      </c>
      <c r="N130" s="17"/>
    </row>
    <row r="131" spans="1:14" s="15" customFormat="1" ht="18">
      <c r="A131" s="10">
        <v>64020164</v>
      </c>
      <c r="B131" s="11" t="s">
        <v>348</v>
      </c>
      <c r="C131" s="12">
        <f t="shared" si="8"/>
        <v>0</v>
      </c>
      <c r="D131" s="12">
        <f t="shared" si="8"/>
        <v>3</v>
      </c>
      <c r="E131" s="12">
        <f t="shared" si="8"/>
        <v>3</v>
      </c>
      <c r="F131" s="19" t="b">
        <f t="shared" si="12"/>
        <v>0</v>
      </c>
      <c r="G131" s="20" t="b">
        <f t="shared" si="13"/>
        <v>1</v>
      </c>
      <c r="H131" s="24">
        <v>64020164</v>
      </c>
      <c r="I131" s="25" t="s">
        <v>348</v>
      </c>
      <c r="J131" s="26"/>
      <c r="K131" s="26">
        <v>3</v>
      </c>
      <c r="L131" s="26">
        <f t="shared" si="11"/>
        <v>3</v>
      </c>
      <c r="M131" s="17"/>
      <c r="N131" s="17"/>
    </row>
    <row r="132" spans="1:14" ht="18">
      <c r="A132" s="10">
        <v>64020165</v>
      </c>
      <c r="B132" s="11" t="s">
        <v>246</v>
      </c>
      <c r="C132" s="12">
        <f t="shared" ref="C132:E164" si="14">J132</f>
        <v>0</v>
      </c>
      <c r="D132" s="12">
        <f t="shared" si="14"/>
        <v>2</v>
      </c>
      <c r="E132" s="12">
        <f t="shared" si="14"/>
        <v>2</v>
      </c>
      <c r="F132" s="19" t="b">
        <f t="shared" ref="F132:F164" si="15">EXACT(A132,H133)</f>
        <v>0</v>
      </c>
      <c r="G132" s="20" t="b">
        <f t="shared" ref="G132:G164" si="16">EXACT(B132,I132)</f>
        <v>1</v>
      </c>
      <c r="H132" s="24">
        <v>64020165</v>
      </c>
      <c r="I132" s="25" t="s">
        <v>246</v>
      </c>
      <c r="J132" s="26"/>
      <c r="K132" s="26">
        <v>2</v>
      </c>
      <c r="L132" s="26">
        <f t="shared" ref="L132:L164" si="17">SUM(J132:K132)</f>
        <v>2</v>
      </c>
      <c r="M132" s="15"/>
      <c r="N132" s="17"/>
    </row>
    <row r="133" spans="1:14" ht="18">
      <c r="A133" s="10">
        <v>64020166</v>
      </c>
      <c r="B133" s="11" t="s">
        <v>248</v>
      </c>
      <c r="C133" s="12">
        <f t="shared" si="14"/>
        <v>0</v>
      </c>
      <c r="D133" s="12">
        <f t="shared" si="14"/>
        <v>4</v>
      </c>
      <c r="E133" s="12">
        <f t="shared" si="14"/>
        <v>4</v>
      </c>
      <c r="F133" s="19" t="b">
        <f t="shared" si="15"/>
        <v>0</v>
      </c>
      <c r="G133" s="20" t="b">
        <f t="shared" si="16"/>
        <v>1</v>
      </c>
      <c r="H133" s="24">
        <v>64020166</v>
      </c>
      <c r="I133" s="25" t="s">
        <v>248</v>
      </c>
      <c r="J133" s="26"/>
      <c r="K133" s="26">
        <v>4</v>
      </c>
      <c r="L133" s="26">
        <f t="shared" si="17"/>
        <v>4</v>
      </c>
      <c r="N133" s="17"/>
    </row>
    <row r="134" spans="1:14" ht="18">
      <c r="A134" s="10">
        <v>64020167</v>
      </c>
      <c r="B134" s="11" t="s">
        <v>241</v>
      </c>
      <c r="C134" s="12">
        <f t="shared" si="14"/>
        <v>0</v>
      </c>
      <c r="D134" s="12">
        <f t="shared" si="14"/>
        <v>5</v>
      </c>
      <c r="E134" s="12">
        <f t="shared" si="14"/>
        <v>5</v>
      </c>
      <c r="F134" s="19" t="b">
        <f t="shared" si="15"/>
        <v>0</v>
      </c>
      <c r="G134" s="20" t="b">
        <f t="shared" si="16"/>
        <v>1</v>
      </c>
      <c r="H134" s="24">
        <v>64020167</v>
      </c>
      <c r="I134" s="25" t="s">
        <v>241</v>
      </c>
      <c r="J134" s="26"/>
      <c r="K134" s="26">
        <v>5</v>
      </c>
      <c r="L134" s="26">
        <f t="shared" si="17"/>
        <v>5</v>
      </c>
      <c r="N134" s="17"/>
    </row>
    <row r="135" spans="1:14" ht="18">
      <c r="A135" s="10">
        <v>64020168</v>
      </c>
      <c r="B135" s="11" t="s">
        <v>243</v>
      </c>
      <c r="C135" s="12">
        <f t="shared" si="14"/>
        <v>0</v>
      </c>
      <c r="D135" s="12">
        <f t="shared" si="14"/>
        <v>4</v>
      </c>
      <c r="E135" s="12">
        <f t="shared" si="14"/>
        <v>4</v>
      </c>
      <c r="F135" s="19" t="b">
        <f t="shared" si="15"/>
        <v>0</v>
      </c>
      <c r="G135" s="20" t="b">
        <f t="shared" si="16"/>
        <v>1</v>
      </c>
      <c r="H135" s="24">
        <v>64020168</v>
      </c>
      <c r="I135" s="25" t="s">
        <v>243</v>
      </c>
      <c r="J135" s="26"/>
      <c r="K135" s="26">
        <v>4</v>
      </c>
      <c r="L135" s="26">
        <f t="shared" si="17"/>
        <v>4</v>
      </c>
      <c r="N135" s="17"/>
    </row>
    <row r="136" spans="1:14" ht="18">
      <c r="A136" s="10">
        <v>64020169</v>
      </c>
      <c r="B136" s="11" t="s">
        <v>271</v>
      </c>
      <c r="C136" s="12">
        <f t="shared" si="14"/>
        <v>13</v>
      </c>
      <c r="D136" s="12">
        <f t="shared" si="14"/>
        <v>32</v>
      </c>
      <c r="E136" s="12">
        <f t="shared" si="14"/>
        <v>45</v>
      </c>
      <c r="F136" s="19" t="b">
        <f t="shared" si="15"/>
        <v>0</v>
      </c>
      <c r="G136" s="20" t="b">
        <f t="shared" si="16"/>
        <v>1</v>
      </c>
      <c r="H136" s="24">
        <v>64020169</v>
      </c>
      <c r="I136" s="25" t="s">
        <v>271</v>
      </c>
      <c r="J136" s="26">
        <v>13</v>
      </c>
      <c r="K136" s="26">
        <v>32</v>
      </c>
      <c r="L136" s="26">
        <f t="shared" si="17"/>
        <v>45</v>
      </c>
      <c r="N136" s="17"/>
    </row>
    <row r="137" spans="1:14" ht="18">
      <c r="A137" s="10">
        <v>64020170</v>
      </c>
      <c r="B137" s="11" t="s">
        <v>229</v>
      </c>
      <c r="C137" s="12">
        <f t="shared" si="14"/>
        <v>0</v>
      </c>
      <c r="D137" s="12">
        <f t="shared" si="14"/>
        <v>2</v>
      </c>
      <c r="E137" s="12">
        <f t="shared" si="14"/>
        <v>2</v>
      </c>
      <c r="F137" s="19" t="b">
        <f t="shared" si="15"/>
        <v>0</v>
      </c>
      <c r="G137" s="20" t="b">
        <f t="shared" si="16"/>
        <v>1</v>
      </c>
      <c r="H137" s="24">
        <v>64020170</v>
      </c>
      <c r="I137" s="25" t="s">
        <v>229</v>
      </c>
      <c r="J137" s="26"/>
      <c r="K137" s="26">
        <v>2</v>
      </c>
      <c r="L137" s="26">
        <f t="shared" si="17"/>
        <v>2</v>
      </c>
      <c r="N137" s="17"/>
    </row>
    <row r="138" spans="1:14" ht="18">
      <c r="A138" s="10">
        <v>64020171</v>
      </c>
      <c r="B138" s="11" t="s">
        <v>231</v>
      </c>
      <c r="C138" s="12">
        <f t="shared" si="14"/>
        <v>0</v>
      </c>
      <c r="D138" s="12">
        <f t="shared" si="14"/>
        <v>4</v>
      </c>
      <c r="E138" s="12">
        <f t="shared" si="14"/>
        <v>4</v>
      </c>
      <c r="F138" s="19" t="b">
        <f t="shared" si="15"/>
        <v>0</v>
      </c>
      <c r="G138" s="20" t="b">
        <f t="shared" si="16"/>
        <v>1</v>
      </c>
      <c r="H138" s="24">
        <v>64020171</v>
      </c>
      <c r="I138" s="25" t="s">
        <v>231</v>
      </c>
      <c r="J138" s="26"/>
      <c r="K138" s="26">
        <v>4</v>
      </c>
      <c r="L138" s="26">
        <f t="shared" si="17"/>
        <v>4</v>
      </c>
      <c r="N138" s="17"/>
    </row>
    <row r="139" spans="1:14" ht="18">
      <c r="A139" s="10">
        <v>64020172</v>
      </c>
      <c r="B139" s="11" t="s">
        <v>134</v>
      </c>
      <c r="C139" s="12">
        <f t="shared" si="14"/>
        <v>5</v>
      </c>
      <c r="D139" s="12">
        <f t="shared" si="14"/>
        <v>9</v>
      </c>
      <c r="E139" s="12">
        <f t="shared" si="14"/>
        <v>14</v>
      </c>
      <c r="F139" s="19" t="b">
        <f t="shared" si="15"/>
        <v>0</v>
      </c>
      <c r="G139" s="20" t="b">
        <f t="shared" si="16"/>
        <v>0</v>
      </c>
      <c r="H139" s="24">
        <v>64020172</v>
      </c>
      <c r="I139" s="25" t="s">
        <v>475</v>
      </c>
      <c r="J139" s="26">
        <v>5</v>
      </c>
      <c r="K139" s="26">
        <v>9</v>
      </c>
      <c r="L139" s="26">
        <f t="shared" si="17"/>
        <v>14</v>
      </c>
      <c r="N139" s="17"/>
    </row>
    <row r="140" spans="1:14" ht="18">
      <c r="A140" s="10">
        <v>64020173</v>
      </c>
      <c r="B140" s="11" t="s">
        <v>77</v>
      </c>
      <c r="C140" s="12">
        <f t="shared" si="14"/>
        <v>3</v>
      </c>
      <c r="D140" s="12">
        <f t="shared" si="14"/>
        <v>12</v>
      </c>
      <c r="E140" s="12">
        <f t="shared" si="14"/>
        <v>15</v>
      </c>
      <c r="F140" s="19" t="b">
        <f t="shared" si="15"/>
        <v>0</v>
      </c>
      <c r="G140" s="20" t="b">
        <f t="shared" si="16"/>
        <v>1</v>
      </c>
      <c r="H140" s="24">
        <v>64020173</v>
      </c>
      <c r="I140" s="25" t="s">
        <v>77</v>
      </c>
      <c r="J140" s="26">
        <v>3</v>
      </c>
      <c r="K140" s="26">
        <v>12</v>
      </c>
      <c r="L140" s="26">
        <f t="shared" si="17"/>
        <v>15</v>
      </c>
      <c r="N140" s="17"/>
    </row>
    <row r="141" spans="1:14" ht="18">
      <c r="A141" s="10">
        <v>64020174</v>
      </c>
      <c r="B141" s="11" t="s">
        <v>78</v>
      </c>
      <c r="C141" s="12">
        <f t="shared" si="14"/>
        <v>2</v>
      </c>
      <c r="D141" s="12">
        <f t="shared" si="14"/>
        <v>3</v>
      </c>
      <c r="E141" s="12">
        <f t="shared" si="14"/>
        <v>5</v>
      </c>
      <c r="F141" s="19" t="b">
        <f t="shared" si="15"/>
        <v>0</v>
      </c>
      <c r="G141" s="20" t="b">
        <f t="shared" si="16"/>
        <v>1</v>
      </c>
      <c r="H141" s="24">
        <v>64020174</v>
      </c>
      <c r="I141" s="25" t="s">
        <v>78</v>
      </c>
      <c r="J141" s="26">
        <v>2</v>
      </c>
      <c r="K141" s="26">
        <v>3</v>
      </c>
      <c r="L141" s="26">
        <f t="shared" si="17"/>
        <v>5</v>
      </c>
      <c r="N141" s="17"/>
    </row>
    <row r="142" spans="1:14" ht="18">
      <c r="A142" s="10">
        <v>64020175</v>
      </c>
      <c r="B142" s="11" t="s">
        <v>79</v>
      </c>
      <c r="C142" s="12">
        <f t="shared" si="14"/>
        <v>2</v>
      </c>
      <c r="D142" s="12">
        <f t="shared" si="14"/>
        <v>2</v>
      </c>
      <c r="E142" s="12">
        <f t="shared" si="14"/>
        <v>4</v>
      </c>
      <c r="F142" s="19" t="b">
        <f t="shared" si="15"/>
        <v>0</v>
      </c>
      <c r="G142" s="20" t="b">
        <f t="shared" si="16"/>
        <v>1</v>
      </c>
      <c r="H142" s="24">
        <v>64020175</v>
      </c>
      <c r="I142" s="25" t="s">
        <v>79</v>
      </c>
      <c r="J142" s="26">
        <v>2</v>
      </c>
      <c r="K142" s="26">
        <v>2</v>
      </c>
      <c r="L142" s="26">
        <f t="shared" si="17"/>
        <v>4</v>
      </c>
      <c r="N142" s="17"/>
    </row>
    <row r="143" spans="1:14" ht="18">
      <c r="A143" s="10">
        <v>64020176</v>
      </c>
      <c r="B143" s="11" t="s">
        <v>81</v>
      </c>
      <c r="C143" s="12">
        <f t="shared" si="14"/>
        <v>2</v>
      </c>
      <c r="D143" s="12">
        <f t="shared" si="14"/>
        <v>3</v>
      </c>
      <c r="E143" s="12">
        <f t="shared" si="14"/>
        <v>5</v>
      </c>
      <c r="F143" s="19" t="b">
        <f t="shared" si="15"/>
        <v>0</v>
      </c>
      <c r="G143" s="20" t="b">
        <f t="shared" si="16"/>
        <v>1</v>
      </c>
      <c r="H143" s="24">
        <v>64020176</v>
      </c>
      <c r="I143" s="25" t="s">
        <v>81</v>
      </c>
      <c r="J143" s="26">
        <v>2</v>
      </c>
      <c r="K143" s="26">
        <v>3</v>
      </c>
      <c r="L143" s="26">
        <f t="shared" si="17"/>
        <v>5</v>
      </c>
      <c r="N143" s="17"/>
    </row>
    <row r="144" spans="1:14" ht="18">
      <c r="A144" s="10">
        <v>64020177</v>
      </c>
      <c r="B144" s="11" t="s">
        <v>83</v>
      </c>
      <c r="C144" s="12">
        <f t="shared" si="14"/>
        <v>0</v>
      </c>
      <c r="D144" s="12">
        <f t="shared" si="14"/>
        <v>2</v>
      </c>
      <c r="E144" s="12">
        <f t="shared" si="14"/>
        <v>2</v>
      </c>
      <c r="F144" s="19" t="b">
        <f t="shared" si="15"/>
        <v>0</v>
      </c>
      <c r="G144" s="20" t="b">
        <f t="shared" si="16"/>
        <v>1</v>
      </c>
      <c r="H144" s="24">
        <v>64020177</v>
      </c>
      <c r="I144" s="25" t="s">
        <v>83</v>
      </c>
      <c r="J144" s="26"/>
      <c r="K144" s="26">
        <v>2</v>
      </c>
      <c r="L144" s="26">
        <f t="shared" si="17"/>
        <v>2</v>
      </c>
      <c r="N144" s="17"/>
    </row>
    <row r="145" spans="1:14" ht="18">
      <c r="A145" s="10">
        <v>64020178</v>
      </c>
      <c r="B145" s="11" t="s">
        <v>85</v>
      </c>
      <c r="C145" s="12">
        <f t="shared" si="14"/>
        <v>2</v>
      </c>
      <c r="D145" s="12">
        <f t="shared" si="14"/>
        <v>1</v>
      </c>
      <c r="E145" s="12">
        <f t="shared" si="14"/>
        <v>3</v>
      </c>
      <c r="F145" s="19" t="b">
        <f t="shared" si="15"/>
        <v>0</v>
      </c>
      <c r="G145" s="20" t="b">
        <f t="shared" si="16"/>
        <v>1</v>
      </c>
      <c r="H145" s="24">
        <v>64020178</v>
      </c>
      <c r="I145" s="25" t="s">
        <v>85</v>
      </c>
      <c r="J145" s="26">
        <v>2</v>
      </c>
      <c r="K145" s="26">
        <v>1</v>
      </c>
      <c r="L145" s="26">
        <f t="shared" si="17"/>
        <v>3</v>
      </c>
      <c r="N145" s="17"/>
    </row>
    <row r="146" spans="1:14" ht="18">
      <c r="A146" s="10">
        <v>64020179</v>
      </c>
      <c r="B146" s="11" t="s">
        <v>86</v>
      </c>
      <c r="C146" s="12">
        <f t="shared" si="14"/>
        <v>0</v>
      </c>
      <c r="D146" s="12">
        <f t="shared" si="14"/>
        <v>3</v>
      </c>
      <c r="E146" s="12">
        <f t="shared" si="14"/>
        <v>3</v>
      </c>
      <c r="F146" s="19" t="b">
        <f t="shared" si="15"/>
        <v>0</v>
      </c>
      <c r="G146" s="20" t="b">
        <f t="shared" si="16"/>
        <v>1</v>
      </c>
      <c r="H146" s="24">
        <v>64020179</v>
      </c>
      <c r="I146" s="25" t="s">
        <v>86</v>
      </c>
      <c r="J146" s="26"/>
      <c r="K146" s="26">
        <v>3</v>
      </c>
      <c r="L146" s="26">
        <f t="shared" si="17"/>
        <v>3</v>
      </c>
      <c r="N146" s="17"/>
    </row>
    <row r="147" spans="1:14" ht="18">
      <c r="A147" s="10">
        <v>64020180</v>
      </c>
      <c r="B147" s="11" t="s">
        <v>87</v>
      </c>
      <c r="C147" s="12">
        <f t="shared" si="14"/>
        <v>1</v>
      </c>
      <c r="D147" s="12">
        <f t="shared" si="14"/>
        <v>14</v>
      </c>
      <c r="E147" s="12">
        <f t="shared" si="14"/>
        <v>15</v>
      </c>
      <c r="F147" s="19" t="b">
        <f t="shared" si="15"/>
        <v>0</v>
      </c>
      <c r="G147" s="20" t="b">
        <f t="shared" si="16"/>
        <v>1</v>
      </c>
      <c r="H147" s="24">
        <v>64020180</v>
      </c>
      <c r="I147" s="25" t="s">
        <v>87</v>
      </c>
      <c r="J147" s="26">
        <v>1</v>
      </c>
      <c r="K147" s="26">
        <v>14</v>
      </c>
      <c r="L147" s="26">
        <f t="shared" si="17"/>
        <v>15</v>
      </c>
      <c r="N147" s="17"/>
    </row>
    <row r="148" spans="1:14" ht="18">
      <c r="A148" s="10">
        <v>64020181</v>
      </c>
      <c r="B148" s="11" t="s">
        <v>89</v>
      </c>
      <c r="C148" s="12">
        <f t="shared" si="14"/>
        <v>1</v>
      </c>
      <c r="D148" s="12">
        <f t="shared" si="14"/>
        <v>2</v>
      </c>
      <c r="E148" s="12">
        <f t="shared" si="14"/>
        <v>3</v>
      </c>
      <c r="F148" s="19" t="b">
        <f t="shared" si="15"/>
        <v>0</v>
      </c>
      <c r="G148" s="20" t="b">
        <f t="shared" si="16"/>
        <v>1</v>
      </c>
      <c r="H148" s="24">
        <v>64020181</v>
      </c>
      <c r="I148" s="25" t="s">
        <v>89</v>
      </c>
      <c r="J148" s="26">
        <v>1</v>
      </c>
      <c r="K148" s="26">
        <v>2</v>
      </c>
      <c r="L148" s="26">
        <f t="shared" si="17"/>
        <v>3</v>
      </c>
      <c r="N148" s="17"/>
    </row>
    <row r="149" spans="1:14" ht="18">
      <c r="A149" s="10">
        <v>64020182</v>
      </c>
      <c r="B149" s="11" t="s">
        <v>91</v>
      </c>
      <c r="C149" s="12">
        <f t="shared" si="14"/>
        <v>2</v>
      </c>
      <c r="D149" s="12">
        <f t="shared" si="14"/>
        <v>8</v>
      </c>
      <c r="E149" s="12">
        <f t="shared" si="14"/>
        <v>10</v>
      </c>
      <c r="F149" s="19" t="b">
        <f t="shared" si="15"/>
        <v>0</v>
      </c>
      <c r="G149" s="20" t="b">
        <f t="shared" si="16"/>
        <v>1</v>
      </c>
      <c r="H149" s="24">
        <v>64020182</v>
      </c>
      <c r="I149" s="25" t="s">
        <v>91</v>
      </c>
      <c r="J149" s="26">
        <v>2</v>
      </c>
      <c r="K149" s="26">
        <v>8</v>
      </c>
      <c r="L149" s="26">
        <f t="shared" si="17"/>
        <v>10</v>
      </c>
      <c r="N149" s="17"/>
    </row>
    <row r="150" spans="1:14" ht="18">
      <c r="A150" s="10">
        <v>64020183</v>
      </c>
      <c r="B150" s="11" t="s">
        <v>349</v>
      </c>
      <c r="C150" s="12">
        <f t="shared" si="14"/>
        <v>4</v>
      </c>
      <c r="D150" s="12">
        <f t="shared" si="14"/>
        <v>14</v>
      </c>
      <c r="E150" s="12">
        <f t="shared" si="14"/>
        <v>18</v>
      </c>
      <c r="F150" s="19" t="b">
        <f t="shared" si="15"/>
        <v>0</v>
      </c>
      <c r="G150" s="20" t="b">
        <f t="shared" si="16"/>
        <v>1</v>
      </c>
      <c r="H150" s="24">
        <v>64020183</v>
      </c>
      <c r="I150" s="25" t="s">
        <v>349</v>
      </c>
      <c r="J150" s="26">
        <v>4</v>
      </c>
      <c r="K150" s="26">
        <v>14</v>
      </c>
      <c r="L150" s="26">
        <f t="shared" si="17"/>
        <v>18</v>
      </c>
      <c r="N150" s="17"/>
    </row>
    <row r="151" spans="1:14" ht="18">
      <c r="A151" s="10">
        <v>64020185</v>
      </c>
      <c r="B151" s="11" t="s">
        <v>96</v>
      </c>
      <c r="C151" s="12">
        <f t="shared" si="14"/>
        <v>0</v>
      </c>
      <c r="D151" s="12">
        <f t="shared" si="14"/>
        <v>5</v>
      </c>
      <c r="E151" s="12">
        <f t="shared" si="14"/>
        <v>5</v>
      </c>
      <c r="F151" s="19" t="b">
        <f t="shared" si="15"/>
        <v>0</v>
      </c>
      <c r="G151" s="20" t="b">
        <f t="shared" si="16"/>
        <v>1</v>
      </c>
      <c r="H151" s="24">
        <v>64020185</v>
      </c>
      <c r="I151" s="25" t="s">
        <v>96</v>
      </c>
      <c r="J151" s="26"/>
      <c r="K151" s="26">
        <v>5</v>
      </c>
      <c r="L151" s="26">
        <f t="shared" si="17"/>
        <v>5</v>
      </c>
      <c r="N151" s="17"/>
    </row>
    <row r="152" spans="1:14" ht="18">
      <c r="A152" s="10">
        <v>64020186</v>
      </c>
      <c r="B152" s="11" t="s">
        <v>97</v>
      </c>
      <c r="C152" s="12">
        <f t="shared" si="14"/>
        <v>1</v>
      </c>
      <c r="D152" s="12">
        <f t="shared" si="14"/>
        <v>4</v>
      </c>
      <c r="E152" s="12">
        <f t="shared" si="14"/>
        <v>5</v>
      </c>
      <c r="F152" s="19" t="b">
        <f t="shared" si="15"/>
        <v>0</v>
      </c>
      <c r="G152" s="20" t="b">
        <f t="shared" si="16"/>
        <v>1</v>
      </c>
      <c r="H152" s="24">
        <v>64020186</v>
      </c>
      <c r="I152" s="25" t="s">
        <v>97</v>
      </c>
      <c r="J152" s="26">
        <v>1</v>
      </c>
      <c r="K152" s="26">
        <v>4</v>
      </c>
      <c r="L152" s="26">
        <f t="shared" si="17"/>
        <v>5</v>
      </c>
      <c r="N152" s="17"/>
    </row>
    <row r="153" spans="1:14" ht="18">
      <c r="A153" s="10">
        <v>64020187</v>
      </c>
      <c r="B153" s="11" t="s">
        <v>98</v>
      </c>
      <c r="C153" s="12">
        <f t="shared" si="14"/>
        <v>6</v>
      </c>
      <c r="D153" s="12">
        <f t="shared" si="14"/>
        <v>9</v>
      </c>
      <c r="E153" s="12">
        <f t="shared" si="14"/>
        <v>15</v>
      </c>
      <c r="F153" s="19" t="b">
        <f t="shared" si="15"/>
        <v>0</v>
      </c>
      <c r="G153" s="20" t="b">
        <f t="shared" si="16"/>
        <v>1</v>
      </c>
      <c r="H153" s="24">
        <v>64020187</v>
      </c>
      <c r="I153" s="25" t="s">
        <v>98</v>
      </c>
      <c r="J153" s="26">
        <v>6</v>
      </c>
      <c r="K153" s="26">
        <v>9</v>
      </c>
      <c r="L153" s="26">
        <f t="shared" si="17"/>
        <v>15</v>
      </c>
      <c r="N153" s="17"/>
    </row>
    <row r="154" spans="1:14" ht="18">
      <c r="A154" s="10">
        <v>64020188</v>
      </c>
      <c r="B154" s="11" t="s">
        <v>350</v>
      </c>
      <c r="C154" s="12">
        <f t="shared" si="14"/>
        <v>4</v>
      </c>
      <c r="D154" s="12">
        <f t="shared" si="14"/>
        <v>15</v>
      </c>
      <c r="E154" s="12">
        <f t="shared" si="14"/>
        <v>19</v>
      </c>
      <c r="F154" s="19" t="b">
        <f t="shared" si="15"/>
        <v>0</v>
      </c>
      <c r="G154" s="20" t="b">
        <f t="shared" si="16"/>
        <v>1</v>
      </c>
      <c r="H154" s="24">
        <v>64020188</v>
      </c>
      <c r="I154" s="25" t="s">
        <v>350</v>
      </c>
      <c r="J154" s="26">
        <v>4</v>
      </c>
      <c r="K154" s="26">
        <v>15</v>
      </c>
      <c r="L154" s="26">
        <f t="shared" si="17"/>
        <v>19</v>
      </c>
      <c r="N154" s="17"/>
    </row>
    <row r="155" spans="1:14" ht="18">
      <c r="A155" s="10">
        <v>64020189</v>
      </c>
      <c r="B155" s="11" t="s">
        <v>351</v>
      </c>
      <c r="C155" s="12">
        <f t="shared" si="14"/>
        <v>4</v>
      </c>
      <c r="D155" s="12">
        <f t="shared" si="14"/>
        <v>21</v>
      </c>
      <c r="E155" s="12">
        <f t="shared" si="14"/>
        <v>25</v>
      </c>
      <c r="F155" s="19" t="b">
        <f t="shared" si="15"/>
        <v>0</v>
      </c>
      <c r="G155" s="20" t="b">
        <f t="shared" si="16"/>
        <v>1</v>
      </c>
      <c r="H155" s="24">
        <v>64020189</v>
      </c>
      <c r="I155" s="25" t="s">
        <v>351</v>
      </c>
      <c r="J155" s="26">
        <v>4</v>
      </c>
      <c r="K155" s="26">
        <v>21</v>
      </c>
      <c r="L155" s="26">
        <f t="shared" si="17"/>
        <v>25</v>
      </c>
      <c r="N155" s="17"/>
    </row>
    <row r="156" spans="1:14" ht="18">
      <c r="A156" s="10">
        <v>64020191</v>
      </c>
      <c r="B156" s="11" t="s">
        <v>99</v>
      </c>
      <c r="C156" s="12">
        <f t="shared" si="14"/>
        <v>1</v>
      </c>
      <c r="D156" s="12">
        <f t="shared" si="14"/>
        <v>7</v>
      </c>
      <c r="E156" s="12">
        <f t="shared" si="14"/>
        <v>8</v>
      </c>
      <c r="F156" s="19" t="b">
        <f t="shared" si="15"/>
        <v>0</v>
      </c>
      <c r="G156" s="20" t="b">
        <f t="shared" si="16"/>
        <v>1</v>
      </c>
      <c r="H156" s="24">
        <v>64020191</v>
      </c>
      <c r="I156" s="25" t="s">
        <v>99</v>
      </c>
      <c r="J156" s="26">
        <v>1</v>
      </c>
      <c r="K156" s="26">
        <v>7</v>
      </c>
      <c r="L156" s="26">
        <f t="shared" si="17"/>
        <v>8</v>
      </c>
      <c r="N156" s="17"/>
    </row>
    <row r="157" spans="1:14" ht="18">
      <c r="A157" s="10">
        <v>64020192</v>
      </c>
      <c r="B157" s="11" t="s">
        <v>100</v>
      </c>
      <c r="C157" s="12">
        <f t="shared" si="14"/>
        <v>0</v>
      </c>
      <c r="D157" s="12">
        <f t="shared" si="14"/>
        <v>4</v>
      </c>
      <c r="E157" s="12">
        <f t="shared" si="14"/>
        <v>4</v>
      </c>
      <c r="F157" s="19" t="b">
        <f t="shared" si="15"/>
        <v>0</v>
      </c>
      <c r="G157" s="20" t="b">
        <f t="shared" si="16"/>
        <v>1</v>
      </c>
      <c r="H157" s="24">
        <v>64020192</v>
      </c>
      <c r="I157" s="25" t="s">
        <v>100</v>
      </c>
      <c r="J157" s="26"/>
      <c r="K157" s="26">
        <v>4</v>
      </c>
      <c r="L157" s="26">
        <f t="shared" si="17"/>
        <v>4</v>
      </c>
      <c r="N157" s="17"/>
    </row>
    <row r="158" spans="1:14" ht="18">
      <c r="A158" s="10">
        <v>64020193</v>
      </c>
      <c r="B158" s="11" t="s">
        <v>352</v>
      </c>
      <c r="C158" s="12">
        <f t="shared" si="14"/>
        <v>0</v>
      </c>
      <c r="D158" s="12">
        <f t="shared" si="14"/>
        <v>4</v>
      </c>
      <c r="E158" s="12">
        <f t="shared" si="14"/>
        <v>4</v>
      </c>
      <c r="F158" s="19" t="b">
        <f t="shared" si="15"/>
        <v>0</v>
      </c>
      <c r="G158" s="20" t="b">
        <f t="shared" si="16"/>
        <v>1</v>
      </c>
      <c r="H158" s="24">
        <v>64020193</v>
      </c>
      <c r="I158" s="25" t="s">
        <v>352</v>
      </c>
      <c r="J158" s="26"/>
      <c r="K158" s="26">
        <v>4</v>
      </c>
      <c r="L158" s="26">
        <f t="shared" si="17"/>
        <v>4</v>
      </c>
      <c r="N158" s="17"/>
    </row>
    <row r="159" spans="1:14" ht="18">
      <c r="A159" s="10">
        <v>64020194</v>
      </c>
      <c r="B159" s="11" t="s">
        <v>103</v>
      </c>
      <c r="C159" s="12">
        <f t="shared" si="14"/>
        <v>8</v>
      </c>
      <c r="D159" s="12">
        <f t="shared" si="14"/>
        <v>6</v>
      </c>
      <c r="E159" s="12">
        <f t="shared" si="14"/>
        <v>14</v>
      </c>
      <c r="F159" s="19" t="b">
        <f t="shared" si="15"/>
        <v>0</v>
      </c>
      <c r="G159" s="20" t="b">
        <f t="shared" si="16"/>
        <v>1</v>
      </c>
      <c r="H159" s="24">
        <v>64020194</v>
      </c>
      <c r="I159" s="25" t="s">
        <v>103</v>
      </c>
      <c r="J159" s="26">
        <v>8</v>
      </c>
      <c r="K159" s="26">
        <v>6</v>
      </c>
      <c r="L159" s="26">
        <f t="shared" si="17"/>
        <v>14</v>
      </c>
      <c r="N159" s="17"/>
    </row>
    <row r="160" spans="1:14" ht="18">
      <c r="A160" s="10">
        <v>64020195</v>
      </c>
      <c r="B160" s="11" t="s">
        <v>105</v>
      </c>
      <c r="C160" s="12">
        <f t="shared" si="14"/>
        <v>0</v>
      </c>
      <c r="D160" s="12">
        <f t="shared" si="14"/>
        <v>4</v>
      </c>
      <c r="E160" s="12">
        <f t="shared" si="14"/>
        <v>4</v>
      </c>
      <c r="F160" s="19" t="b">
        <f t="shared" si="15"/>
        <v>0</v>
      </c>
      <c r="G160" s="20" t="b">
        <f t="shared" si="16"/>
        <v>1</v>
      </c>
      <c r="H160" s="24">
        <v>64020195</v>
      </c>
      <c r="I160" s="25" t="s">
        <v>105</v>
      </c>
      <c r="J160" s="26"/>
      <c r="K160" s="26">
        <v>4</v>
      </c>
      <c r="L160" s="26">
        <f t="shared" si="17"/>
        <v>4</v>
      </c>
      <c r="N160" s="17"/>
    </row>
    <row r="161" spans="1:14" ht="18">
      <c r="A161" s="10">
        <v>64020198</v>
      </c>
      <c r="B161" s="11" t="s">
        <v>92</v>
      </c>
      <c r="C161" s="12">
        <f t="shared" si="14"/>
        <v>6</v>
      </c>
      <c r="D161" s="12">
        <f t="shared" si="14"/>
        <v>8</v>
      </c>
      <c r="E161" s="12">
        <f t="shared" si="14"/>
        <v>14</v>
      </c>
      <c r="F161" s="19" t="b">
        <f t="shared" si="15"/>
        <v>0</v>
      </c>
      <c r="G161" s="20" t="b">
        <f t="shared" si="16"/>
        <v>1</v>
      </c>
      <c r="H161" s="24">
        <v>64020198</v>
      </c>
      <c r="I161" s="25" t="s">
        <v>92</v>
      </c>
      <c r="J161" s="26">
        <v>6</v>
      </c>
      <c r="K161" s="26">
        <v>8</v>
      </c>
      <c r="L161" s="26">
        <f t="shared" si="17"/>
        <v>14</v>
      </c>
      <c r="N161" s="17"/>
    </row>
    <row r="162" spans="1:14" ht="18">
      <c r="A162" s="10">
        <v>64020199</v>
      </c>
      <c r="B162" s="11" t="s">
        <v>93</v>
      </c>
      <c r="C162" s="12">
        <f t="shared" si="14"/>
        <v>0</v>
      </c>
      <c r="D162" s="12">
        <f t="shared" si="14"/>
        <v>1</v>
      </c>
      <c r="E162" s="12">
        <f t="shared" si="14"/>
        <v>1</v>
      </c>
      <c r="F162" s="19" t="b">
        <f t="shared" si="15"/>
        <v>0</v>
      </c>
      <c r="G162" s="20" t="b">
        <f t="shared" si="16"/>
        <v>1</v>
      </c>
      <c r="H162" s="24">
        <v>64020199</v>
      </c>
      <c r="I162" s="25" t="s">
        <v>93</v>
      </c>
      <c r="J162" s="26"/>
      <c r="K162" s="26">
        <v>1</v>
      </c>
      <c r="L162" s="26">
        <f t="shared" si="17"/>
        <v>1</v>
      </c>
      <c r="N162" s="17"/>
    </row>
    <row r="163" spans="1:14" ht="18">
      <c r="A163" s="10">
        <v>64020200</v>
      </c>
      <c r="B163" s="11" t="s">
        <v>94</v>
      </c>
      <c r="C163" s="12">
        <f t="shared" si="14"/>
        <v>5</v>
      </c>
      <c r="D163" s="12">
        <f t="shared" si="14"/>
        <v>5</v>
      </c>
      <c r="E163" s="12">
        <f t="shared" si="14"/>
        <v>10</v>
      </c>
      <c r="F163" s="19" t="b">
        <f t="shared" si="15"/>
        <v>0</v>
      </c>
      <c r="G163" s="20" t="b">
        <f t="shared" si="16"/>
        <v>1</v>
      </c>
      <c r="H163" s="24">
        <v>64020200</v>
      </c>
      <c r="I163" s="25" t="s">
        <v>94</v>
      </c>
      <c r="J163" s="26">
        <v>5</v>
      </c>
      <c r="K163" s="26">
        <v>5</v>
      </c>
      <c r="L163" s="26">
        <f t="shared" si="17"/>
        <v>10</v>
      </c>
      <c r="N163" s="17"/>
    </row>
    <row r="164" spans="1:14" ht="18">
      <c r="A164" s="10">
        <v>64020201</v>
      </c>
      <c r="B164" s="11" t="s">
        <v>95</v>
      </c>
      <c r="C164" s="12">
        <f t="shared" si="14"/>
        <v>3</v>
      </c>
      <c r="D164" s="12">
        <f t="shared" si="14"/>
        <v>7</v>
      </c>
      <c r="E164" s="12">
        <f t="shared" si="14"/>
        <v>10</v>
      </c>
      <c r="F164" s="20" t="b">
        <f t="shared" si="15"/>
        <v>0</v>
      </c>
      <c r="G164" s="20" t="b">
        <f t="shared" si="16"/>
        <v>1</v>
      </c>
      <c r="H164" s="24">
        <v>64020201</v>
      </c>
      <c r="I164" s="25" t="s">
        <v>95</v>
      </c>
      <c r="J164" s="26">
        <v>3</v>
      </c>
      <c r="K164" s="26">
        <v>7</v>
      </c>
      <c r="L164" s="26">
        <f t="shared" si="17"/>
        <v>10</v>
      </c>
      <c r="N164" s="17"/>
    </row>
    <row r="165" spans="1:14" ht="18">
      <c r="C165" s="18">
        <f>SUM(C3:C164)</f>
        <v>322</v>
      </c>
      <c r="D165" s="18">
        <f>SUM(D3:D164)</f>
        <v>937</v>
      </c>
      <c r="E165" s="18">
        <f>SUM(E3:E164)</f>
        <v>1259</v>
      </c>
      <c r="I165" s="18" t="s">
        <v>427</v>
      </c>
      <c r="J165" s="18">
        <f>SUM(J3:J164)</f>
        <v>322</v>
      </c>
      <c r="K165" s="18">
        <f>SUM(K3:K164)</f>
        <v>937</v>
      </c>
      <c r="L165" s="18">
        <f>SUM(L3:L164)</f>
        <v>1259</v>
      </c>
      <c r="N165" s="17"/>
    </row>
    <row r="166" spans="1:14">
      <c r="N166" s="17"/>
    </row>
  </sheetData>
  <sheetProtection sheet="1" objects="1" scenarios="1"/>
  <mergeCells count="2">
    <mergeCell ref="P1:S1"/>
    <mergeCell ref="H1:L1"/>
  </mergeCells>
  <conditionalFormatting sqref="C1:D67 C3:E164">
    <cfRule type="cellIs" dxfId="1" priority="5" operator="equal">
      <formula>0</formula>
    </cfRule>
  </conditionalFormatting>
  <conditionalFormatting sqref="Q10:S10 F3:G164">
    <cfRule type="cellIs" dxfId="0" priority="3" operator="equal">
      <formula>FALSE</formula>
    </cfRule>
  </conditionalFormatting>
  <pageMargins left="1.1000000000000001" right="0.23622047244094499" top="0.55118110236220497" bottom="0.55118110236220497" header="0.31496062992126" footer="0.31496062992126"/>
  <pageSetup paperSize="9" firstPageNumber="23" orientation="landscape" useFirstPageNumber="1" horizontalDpi="0" verticalDpi="0" r:id="rId1"/>
  <headerFooter alignWithMargins="0">
    <oddHeader>&amp;R&amp;P</oddHeader>
    <oddFooter>&amp;R&amp;"TH Niramit AS,Regular"&amp;14ข้อมูลจากระบบ DMC ณ วันที่ 25 มิถุนายน 2564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T41"/>
  <sheetViews>
    <sheetView topLeftCell="B19" zoomScaleNormal="100" zoomScaleSheetLayoutView="85" workbookViewId="0">
      <selection activeCell="D34" sqref="D34:D39"/>
    </sheetView>
  </sheetViews>
  <sheetFormatPr defaultColWidth="9.109375" defaultRowHeight="21.9" customHeight="1"/>
  <cols>
    <col min="1" max="1" width="8.88671875" style="65" hidden="1" customWidth="1"/>
    <col min="2" max="2" width="4" style="65" customWidth="1"/>
    <col min="3" max="3" width="26.109375" style="65" customWidth="1"/>
    <col min="4" max="4" width="10.6640625" style="94" customWidth="1"/>
    <col min="5" max="16" width="5.44140625" style="94" customWidth="1"/>
    <col min="17" max="17" width="7" style="65" customWidth="1"/>
    <col min="18" max="18" width="6.44140625" style="65" customWidth="1"/>
    <col min="19" max="19" width="8" style="65" customWidth="1"/>
    <col min="20" max="20" width="6.44140625" style="65" customWidth="1"/>
    <col min="21" max="16384" width="9.109375" style="65"/>
  </cols>
  <sheetData>
    <row r="1" spans="1:20" ht="21">
      <c r="A1" s="79"/>
      <c r="B1" s="448" t="s">
        <v>625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0" ht="21">
      <c r="A2" s="79"/>
      <c r="B2" s="448" t="s">
        <v>361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</row>
    <row r="3" spans="1:20" ht="21">
      <c r="A3" s="79"/>
      <c r="B3" s="449" t="s">
        <v>0</v>
      </c>
      <c r="C3" s="449" t="s">
        <v>304</v>
      </c>
      <c r="D3" s="449" t="s">
        <v>254</v>
      </c>
      <c r="E3" s="451" t="s">
        <v>358</v>
      </c>
      <c r="F3" s="451"/>
      <c r="G3" s="451"/>
      <c r="H3" s="452"/>
      <c r="I3" s="451" t="s">
        <v>359</v>
      </c>
      <c r="J3" s="451"/>
      <c r="K3" s="451"/>
      <c r="L3" s="452"/>
      <c r="M3" s="451" t="s">
        <v>360</v>
      </c>
      <c r="N3" s="451"/>
      <c r="O3" s="451"/>
      <c r="P3" s="452"/>
      <c r="Q3" s="453" t="s">
        <v>357</v>
      </c>
      <c r="R3" s="451"/>
      <c r="S3" s="451"/>
      <c r="T3" s="452"/>
    </row>
    <row r="4" spans="1:20" ht="21">
      <c r="A4" s="79"/>
      <c r="B4" s="450"/>
      <c r="C4" s="450"/>
      <c r="D4" s="450"/>
      <c r="E4" s="80" t="s">
        <v>18</v>
      </c>
      <c r="F4" s="81" t="s">
        <v>20</v>
      </c>
      <c r="G4" s="81" t="s">
        <v>1</v>
      </c>
      <c r="H4" s="81" t="s">
        <v>15</v>
      </c>
      <c r="I4" s="81" t="s">
        <v>18</v>
      </c>
      <c r="J4" s="81" t="s">
        <v>20</v>
      </c>
      <c r="K4" s="81" t="s">
        <v>1</v>
      </c>
      <c r="L4" s="81" t="s">
        <v>15</v>
      </c>
      <c r="M4" s="81" t="s">
        <v>18</v>
      </c>
      <c r="N4" s="81" t="s">
        <v>20</v>
      </c>
      <c r="O4" s="81" t="s">
        <v>1</v>
      </c>
      <c r="P4" s="81" t="s">
        <v>15</v>
      </c>
      <c r="Q4" s="81" t="s">
        <v>18</v>
      </c>
      <c r="R4" s="81" t="s">
        <v>20</v>
      </c>
      <c r="S4" s="82" t="s">
        <v>1</v>
      </c>
      <c r="T4" s="81" t="s">
        <v>15</v>
      </c>
    </row>
    <row r="5" spans="1:20" ht="21.9" customHeight="1">
      <c r="A5" s="79">
        <v>64020001</v>
      </c>
      <c r="B5" s="83">
        <v>1</v>
      </c>
      <c r="C5" s="84" t="s">
        <v>170</v>
      </c>
      <c r="D5" s="85" t="s">
        <v>252</v>
      </c>
      <c r="E5" s="86">
        <f>INDEX('dmc2564 ข้อมูลดิบ'!$C$3:$CR$173,MATCH($A5,'dmc2564 ข้อมูลดิบ'!$C$3:$C$171,0),47)</f>
        <v>8</v>
      </c>
      <c r="F5" s="86">
        <f>INDEX('dmc2564 ข้อมูลดิบ'!$C$3:$CR$173,MATCH($A5,'dmc2564 ข้อมูลดิบ'!$C$3:$C$171,0),48)</f>
        <v>12</v>
      </c>
      <c r="G5" s="83">
        <f t="shared" ref="G5:G39" si="0">E5+F5</f>
        <v>20</v>
      </c>
      <c r="H5" s="86">
        <f>INDEX('dmc2564 ข้อมูลดิบ'!$C$3:$CR$173,MATCH($A5,'dmc2564 ข้อมูลดิบ'!$C$3:$C$171,0),50)</f>
        <v>1</v>
      </c>
      <c r="I5" s="86">
        <f>INDEX('dmc2564 ข้อมูลดิบ'!$C$3:$CR$173,MATCH($A5,'dmc2564 ข้อมูลดิบ'!$C$3:$C$171,0),51)</f>
        <v>5</v>
      </c>
      <c r="J5" s="86">
        <f>INDEX('dmc2564 ข้อมูลดิบ'!$C$3:$CR$173,MATCH($A5,'dmc2564 ข้อมูลดิบ'!$C$3:$C$171,0),52)</f>
        <v>6</v>
      </c>
      <c r="K5" s="83">
        <f>I5+J5</f>
        <v>11</v>
      </c>
      <c r="L5" s="86">
        <f>INDEX('dmc2564 ข้อมูลดิบ'!$C$3:$CR$173,MATCH($A5,'dmc2564 ข้อมูลดิบ'!$C$3:$C$171,0),54)</f>
        <v>1</v>
      </c>
      <c r="M5" s="86">
        <f>INDEX('dmc2564 ข้อมูลดิบ'!$C$3:$CR$173,MATCH($A5,'dmc2564 ข้อมูลดิบ'!$C$3:$C$171,0),55)</f>
        <v>18</v>
      </c>
      <c r="N5" s="86">
        <f>INDEX('dmc2564 ข้อมูลดิบ'!$C$3:$CR$173,MATCH($A5,'dmc2564 ข้อมูลดิบ'!$C$3:$C$171,0),56)</f>
        <v>12</v>
      </c>
      <c r="O5" s="83">
        <f t="shared" ref="O5:O39" si="1">M5+N5</f>
        <v>30</v>
      </c>
      <c r="P5" s="86">
        <f>INDEX('dmc2564 ข้อมูลดิบ'!$C$3:$CR$173,MATCH($A5,'dmc2564 ข้อมูลดิบ'!$C$3:$C$171,0),58)</f>
        <v>1</v>
      </c>
      <c r="Q5" s="83">
        <f>E5+I5+M5</f>
        <v>31</v>
      </c>
      <c r="R5" s="83">
        <f>F5+J5+N5</f>
        <v>30</v>
      </c>
      <c r="S5" s="87">
        <f>G5+K5+O5</f>
        <v>61</v>
      </c>
      <c r="T5" s="83">
        <f>H5+L5+P5</f>
        <v>3</v>
      </c>
    </row>
    <row r="6" spans="1:20" ht="21.9" customHeight="1">
      <c r="A6" s="79">
        <v>64020002</v>
      </c>
      <c r="B6" s="83">
        <v>2</v>
      </c>
      <c r="C6" s="88" t="s">
        <v>171</v>
      </c>
      <c r="D6" s="85" t="s">
        <v>252</v>
      </c>
      <c r="E6" s="86">
        <f>INDEX('dmc2564 ข้อมูลดิบ'!$C$3:$CR$173,MATCH($A6,'dmc2564 ข้อมูลดิบ'!$C$3:$C$171,0),47)</f>
        <v>11</v>
      </c>
      <c r="F6" s="86">
        <f>INDEX('dmc2564 ข้อมูลดิบ'!$C$3:$CR$173,MATCH($A6,'dmc2564 ข้อมูลดิบ'!$C$3:$C$171,0),48)</f>
        <v>4</v>
      </c>
      <c r="G6" s="83">
        <f t="shared" si="0"/>
        <v>15</v>
      </c>
      <c r="H6" s="86">
        <f>INDEX('dmc2564 ข้อมูลดิบ'!$C$3:$CR$173,MATCH($A6,'dmc2564 ข้อมูลดิบ'!$C$3:$C$171,0),50)</f>
        <v>1</v>
      </c>
      <c r="I6" s="86">
        <f>INDEX('dmc2564 ข้อมูลดิบ'!$C$3:$CR$173,MATCH($A6,'dmc2564 ข้อมูลดิบ'!$C$3:$C$171,0),51)</f>
        <v>7</v>
      </c>
      <c r="J6" s="86">
        <f>INDEX('dmc2564 ข้อมูลดิบ'!$C$3:$CR$173,MATCH($A6,'dmc2564 ข้อมูลดิบ'!$C$3:$C$171,0),52)</f>
        <v>10</v>
      </c>
      <c r="K6" s="83">
        <f t="shared" ref="K6:K39" si="2">I6+J6</f>
        <v>17</v>
      </c>
      <c r="L6" s="86">
        <f>INDEX('dmc2564 ข้อมูลดิบ'!$C$3:$CR$173,MATCH($A6,'dmc2564 ข้อมูลดิบ'!$C$3:$C$171,0),54)</f>
        <v>1</v>
      </c>
      <c r="M6" s="86">
        <f>INDEX('dmc2564 ข้อมูลดิบ'!$C$3:$CR$173,MATCH($A6,'dmc2564 ข้อมูลดิบ'!$C$3:$C$171,0),55)</f>
        <v>12</v>
      </c>
      <c r="N6" s="86">
        <f>INDEX('dmc2564 ข้อมูลดิบ'!$C$3:$CR$173,MATCH($A6,'dmc2564 ข้อมูลดิบ'!$C$3:$C$171,0),56)</f>
        <v>8</v>
      </c>
      <c r="O6" s="83">
        <f t="shared" si="1"/>
        <v>20</v>
      </c>
      <c r="P6" s="86">
        <f>INDEX('dmc2564 ข้อมูลดิบ'!$C$3:$CR$173,MATCH($A6,'dmc2564 ข้อมูลดิบ'!$C$3:$C$171,0),58)</f>
        <v>1</v>
      </c>
      <c r="Q6" s="83">
        <f t="shared" ref="Q6:Q39" si="3">E6+I6+M6</f>
        <v>30</v>
      </c>
      <c r="R6" s="83">
        <f t="shared" ref="R6:R39" si="4">F6+J6+N6</f>
        <v>22</v>
      </c>
      <c r="S6" s="87">
        <f t="shared" ref="S6:S39" si="5">G6+K6+O6</f>
        <v>52</v>
      </c>
      <c r="T6" s="83">
        <f t="shared" ref="T6:T39" si="6">H6+L6+P6</f>
        <v>3</v>
      </c>
    </row>
    <row r="7" spans="1:20" ht="21.9" customHeight="1">
      <c r="A7" s="79">
        <v>64020008</v>
      </c>
      <c r="B7" s="83">
        <v>3</v>
      </c>
      <c r="C7" s="88" t="s">
        <v>166</v>
      </c>
      <c r="D7" s="85" t="s">
        <v>252</v>
      </c>
      <c r="E7" s="86">
        <f>INDEX('dmc2564 ข้อมูลดิบ'!$C$3:$CR$173,MATCH($A7,'dmc2564 ข้อมูลดิบ'!$C$3:$C$171,0),47)</f>
        <v>18</v>
      </c>
      <c r="F7" s="86">
        <f>INDEX('dmc2564 ข้อมูลดิบ'!$C$3:$CR$173,MATCH($A7,'dmc2564 ข้อมูลดิบ'!$C$3:$C$171,0),48)</f>
        <v>10</v>
      </c>
      <c r="G7" s="83">
        <f t="shared" si="0"/>
        <v>28</v>
      </c>
      <c r="H7" s="86">
        <f>INDEX('dmc2564 ข้อมูลดิบ'!$C$3:$CR$173,MATCH($A7,'dmc2564 ข้อมูลดิบ'!$C$3:$C$171,0),50)</f>
        <v>1</v>
      </c>
      <c r="I7" s="86">
        <f>INDEX('dmc2564 ข้อมูลดิบ'!$C$3:$CR$173,MATCH($A7,'dmc2564 ข้อมูลดิบ'!$C$3:$C$171,0),51)</f>
        <v>15</v>
      </c>
      <c r="J7" s="86">
        <f>INDEX('dmc2564 ข้อมูลดิบ'!$C$3:$CR$173,MATCH($A7,'dmc2564 ข้อมูลดิบ'!$C$3:$C$171,0),52)</f>
        <v>17</v>
      </c>
      <c r="K7" s="83">
        <f t="shared" si="2"/>
        <v>32</v>
      </c>
      <c r="L7" s="86">
        <f>INDEX('dmc2564 ข้อมูลดิบ'!$C$3:$CR$173,MATCH($A7,'dmc2564 ข้อมูลดิบ'!$C$3:$C$171,0),54)</f>
        <v>1</v>
      </c>
      <c r="M7" s="86">
        <f>INDEX('dmc2564 ข้อมูลดิบ'!$C$3:$CR$173,MATCH($A7,'dmc2564 ข้อมูลดิบ'!$C$3:$C$171,0),55)</f>
        <v>4</v>
      </c>
      <c r="N7" s="86">
        <f>INDEX('dmc2564 ข้อมูลดิบ'!$C$3:$CR$173,MATCH($A7,'dmc2564 ข้อมูลดิบ'!$C$3:$C$171,0),56)</f>
        <v>3</v>
      </c>
      <c r="O7" s="83">
        <f t="shared" si="1"/>
        <v>7</v>
      </c>
      <c r="P7" s="86">
        <f>INDEX('dmc2564 ข้อมูลดิบ'!$C$3:$CR$173,MATCH($A7,'dmc2564 ข้อมูลดิบ'!$C$3:$C$171,0),58)</f>
        <v>1</v>
      </c>
      <c r="Q7" s="83">
        <f t="shared" si="3"/>
        <v>37</v>
      </c>
      <c r="R7" s="83">
        <f t="shared" si="4"/>
        <v>30</v>
      </c>
      <c r="S7" s="87">
        <f t="shared" si="5"/>
        <v>67</v>
      </c>
      <c r="T7" s="83">
        <f t="shared" si="6"/>
        <v>3</v>
      </c>
    </row>
    <row r="8" spans="1:20" ht="21.9" customHeight="1">
      <c r="A8" s="79">
        <v>64020012</v>
      </c>
      <c r="B8" s="83">
        <v>4</v>
      </c>
      <c r="C8" s="88" t="s">
        <v>160</v>
      </c>
      <c r="D8" s="85" t="s">
        <v>252</v>
      </c>
      <c r="E8" s="86">
        <f>INDEX('dmc2564 ข้อมูลดิบ'!$C$3:$CR$173,MATCH($A8,'dmc2564 ข้อมูลดิบ'!$C$3:$C$171,0),47)</f>
        <v>22</v>
      </c>
      <c r="F8" s="86">
        <f>INDEX('dmc2564 ข้อมูลดิบ'!$C$3:$CR$173,MATCH($A8,'dmc2564 ข้อมูลดิบ'!$C$3:$C$171,0),48)</f>
        <v>10</v>
      </c>
      <c r="G8" s="83">
        <f t="shared" si="0"/>
        <v>32</v>
      </c>
      <c r="H8" s="86">
        <f>INDEX('dmc2564 ข้อมูลดิบ'!$C$3:$CR$173,MATCH($A8,'dmc2564 ข้อมูลดิบ'!$C$3:$C$171,0),50)</f>
        <v>1</v>
      </c>
      <c r="I8" s="86">
        <f>INDEX('dmc2564 ข้อมูลดิบ'!$C$3:$CR$173,MATCH($A8,'dmc2564 ข้อมูลดิบ'!$C$3:$C$171,0),51)</f>
        <v>12</v>
      </c>
      <c r="J8" s="86">
        <f>INDEX('dmc2564 ข้อมูลดิบ'!$C$3:$CR$173,MATCH($A8,'dmc2564 ข้อมูลดิบ'!$C$3:$C$171,0),52)</f>
        <v>4</v>
      </c>
      <c r="K8" s="83">
        <f t="shared" si="2"/>
        <v>16</v>
      </c>
      <c r="L8" s="86">
        <f>INDEX('dmc2564 ข้อมูลดิบ'!$C$3:$CR$173,MATCH($A8,'dmc2564 ข้อมูลดิบ'!$C$3:$C$171,0),54)</f>
        <v>1</v>
      </c>
      <c r="M8" s="86">
        <f>INDEX('dmc2564 ข้อมูลดิบ'!$C$3:$CR$173,MATCH($A8,'dmc2564 ข้อมูลดิบ'!$C$3:$C$171,0),55)</f>
        <v>8</v>
      </c>
      <c r="N8" s="86">
        <f>INDEX('dmc2564 ข้อมูลดิบ'!$C$3:$CR$173,MATCH($A8,'dmc2564 ข้อมูลดิบ'!$C$3:$C$171,0),56)</f>
        <v>15</v>
      </c>
      <c r="O8" s="83">
        <f t="shared" si="1"/>
        <v>23</v>
      </c>
      <c r="P8" s="86">
        <f>INDEX('dmc2564 ข้อมูลดิบ'!$C$3:$CR$173,MATCH($A8,'dmc2564 ข้อมูลดิบ'!$C$3:$C$171,0),58)</f>
        <v>1</v>
      </c>
      <c r="Q8" s="83">
        <f t="shared" si="3"/>
        <v>42</v>
      </c>
      <c r="R8" s="83">
        <f t="shared" si="4"/>
        <v>29</v>
      </c>
      <c r="S8" s="87">
        <f t="shared" si="5"/>
        <v>71</v>
      </c>
      <c r="T8" s="83">
        <f t="shared" si="6"/>
        <v>3</v>
      </c>
    </row>
    <row r="9" spans="1:20" ht="21.9" customHeight="1">
      <c r="A9" s="79">
        <v>64020029</v>
      </c>
      <c r="B9" s="83">
        <v>5</v>
      </c>
      <c r="C9" s="88" t="s">
        <v>147</v>
      </c>
      <c r="D9" s="85" t="s">
        <v>252</v>
      </c>
      <c r="E9" s="86">
        <f>INDEX('dmc2564 ข้อมูลดิบ'!$C$3:$CR$173,MATCH($A9,'dmc2564 ข้อมูลดิบ'!$C$3:$C$171,0),47)</f>
        <v>6</v>
      </c>
      <c r="F9" s="86">
        <f>INDEX('dmc2564 ข้อมูลดิบ'!$C$3:$CR$173,MATCH($A9,'dmc2564 ข้อมูลดิบ'!$C$3:$C$171,0),48)</f>
        <v>12</v>
      </c>
      <c r="G9" s="83">
        <f t="shared" si="0"/>
        <v>18</v>
      </c>
      <c r="H9" s="86">
        <f>INDEX('dmc2564 ข้อมูลดิบ'!$C$3:$CR$173,MATCH($A9,'dmc2564 ข้อมูลดิบ'!$C$3:$C$171,0),50)</f>
        <v>1</v>
      </c>
      <c r="I9" s="86">
        <f>INDEX('dmc2564 ข้อมูลดิบ'!$C$3:$CR$173,MATCH($A9,'dmc2564 ข้อมูลดิบ'!$C$3:$C$171,0),51)</f>
        <v>5</v>
      </c>
      <c r="J9" s="86">
        <f>INDEX('dmc2564 ข้อมูลดิบ'!$C$3:$CR$173,MATCH($A9,'dmc2564 ข้อมูลดิบ'!$C$3:$C$171,0),52)</f>
        <v>8</v>
      </c>
      <c r="K9" s="83">
        <f t="shared" si="2"/>
        <v>13</v>
      </c>
      <c r="L9" s="86">
        <f>INDEX('dmc2564 ข้อมูลดิบ'!$C$3:$CR$173,MATCH($A9,'dmc2564 ข้อมูลดิบ'!$C$3:$C$171,0),54)</f>
        <v>1</v>
      </c>
      <c r="M9" s="86">
        <f>INDEX('dmc2564 ข้อมูลดิบ'!$C$3:$CR$173,MATCH($A9,'dmc2564 ข้อมูลดิบ'!$C$3:$C$171,0),55)</f>
        <v>13</v>
      </c>
      <c r="N9" s="86">
        <f>INDEX('dmc2564 ข้อมูลดิบ'!$C$3:$CR$173,MATCH($A9,'dmc2564 ข้อมูลดิบ'!$C$3:$C$171,0),56)</f>
        <v>8</v>
      </c>
      <c r="O9" s="83">
        <f t="shared" si="1"/>
        <v>21</v>
      </c>
      <c r="P9" s="86">
        <f>INDEX('dmc2564 ข้อมูลดิบ'!$C$3:$CR$173,MATCH($A9,'dmc2564 ข้อมูลดิบ'!$C$3:$C$171,0),58)</f>
        <v>1</v>
      </c>
      <c r="Q9" s="83">
        <f t="shared" si="3"/>
        <v>24</v>
      </c>
      <c r="R9" s="83">
        <f t="shared" si="4"/>
        <v>28</v>
      </c>
      <c r="S9" s="87">
        <f t="shared" si="5"/>
        <v>52</v>
      </c>
      <c r="T9" s="83">
        <f t="shared" si="6"/>
        <v>3</v>
      </c>
    </row>
    <row r="10" spans="1:20" ht="21.9" customHeight="1">
      <c r="A10" s="79">
        <v>64020034</v>
      </c>
      <c r="B10" s="83">
        <v>6</v>
      </c>
      <c r="C10" s="88" t="s">
        <v>152</v>
      </c>
      <c r="D10" s="85" t="s">
        <v>252</v>
      </c>
      <c r="E10" s="86">
        <f>INDEX('dmc2564 ข้อมูลดิบ'!$C$3:$CR$173,MATCH($A10,'dmc2564 ข้อมูลดิบ'!$C$3:$C$171,0),47)</f>
        <v>16</v>
      </c>
      <c r="F10" s="86">
        <f>INDEX('dmc2564 ข้อมูลดิบ'!$C$3:$CR$173,MATCH($A10,'dmc2564 ข้อมูลดิบ'!$C$3:$C$171,0),48)</f>
        <v>5</v>
      </c>
      <c r="G10" s="83">
        <f t="shared" si="0"/>
        <v>21</v>
      </c>
      <c r="H10" s="86">
        <f>INDEX('dmc2564 ข้อมูลดิบ'!$C$3:$CR$173,MATCH($A10,'dmc2564 ข้อมูลดิบ'!$C$3:$C$171,0),50)</f>
        <v>1</v>
      </c>
      <c r="I10" s="86">
        <f>INDEX('dmc2564 ข้อมูลดิบ'!$C$3:$CR$173,MATCH($A10,'dmc2564 ข้อมูลดิบ'!$C$3:$C$171,0),51)</f>
        <v>17</v>
      </c>
      <c r="J10" s="86">
        <f>INDEX('dmc2564 ข้อมูลดิบ'!$C$3:$CR$173,MATCH($A10,'dmc2564 ข้อมูลดิบ'!$C$3:$C$171,0),52)</f>
        <v>13</v>
      </c>
      <c r="K10" s="83">
        <f t="shared" si="2"/>
        <v>30</v>
      </c>
      <c r="L10" s="86">
        <f>INDEX('dmc2564 ข้อมูลดิบ'!$C$3:$CR$173,MATCH($A10,'dmc2564 ข้อมูลดิบ'!$C$3:$C$171,0),54)</f>
        <v>1</v>
      </c>
      <c r="M10" s="86">
        <f>INDEX('dmc2564 ข้อมูลดิบ'!$C$3:$CR$173,MATCH($A10,'dmc2564 ข้อมูลดิบ'!$C$3:$C$171,0),55)</f>
        <v>9</v>
      </c>
      <c r="N10" s="86">
        <f>INDEX('dmc2564 ข้อมูลดิบ'!$C$3:$CR$173,MATCH($A10,'dmc2564 ข้อมูลดิบ'!$C$3:$C$171,0),56)</f>
        <v>5</v>
      </c>
      <c r="O10" s="83">
        <f t="shared" si="1"/>
        <v>14</v>
      </c>
      <c r="P10" s="86">
        <f>INDEX('dmc2564 ข้อมูลดิบ'!$C$3:$CR$173,MATCH($A10,'dmc2564 ข้อมูลดิบ'!$C$3:$C$171,0),58)</f>
        <v>1</v>
      </c>
      <c r="Q10" s="83">
        <f t="shared" si="3"/>
        <v>42</v>
      </c>
      <c r="R10" s="83">
        <f t="shared" si="4"/>
        <v>23</v>
      </c>
      <c r="S10" s="87">
        <f t="shared" si="5"/>
        <v>65</v>
      </c>
      <c r="T10" s="83">
        <f t="shared" si="6"/>
        <v>3</v>
      </c>
    </row>
    <row r="11" spans="1:20" ht="21.9" customHeight="1">
      <c r="A11" s="79">
        <v>64020040</v>
      </c>
      <c r="B11" s="83">
        <v>7</v>
      </c>
      <c r="C11" s="88" t="s">
        <v>336</v>
      </c>
      <c r="D11" s="85" t="s">
        <v>252</v>
      </c>
      <c r="E11" s="86">
        <f>INDEX('dmc2564 ข้อมูลดิบ'!$C$3:$CR$173,MATCH($A11,'dmc2564 ข้อมูลดิบ'!$C$3:$C$171,0),47)</f>
        <v>8</v>
      </c>
      <c r="F11" s="86">
        <f>INDEX('dmc2564 ข้อมูลดิบ'!$C$3:$CR$173,MATCH($A11,'dmc2564 ข้อมูลดิบ'!$C$3:$C$171,0),48)</f>
        <v>7</v>
      </c>
      <c r="G11" s="83">
        <f t="shared" si="0"/>
        <v>15</v>
      </c>
      <c r="H11" s="86">
        <f>INDEX('dmc2564 ข้อมูลดิบ'!$C$3:$CR$173,MATCH($A11,'dmc2564 ข้อมูลดิบ'!$C$3:$C$171,0),50)</f>
        <v>1</v>
      </c>
      <c r="I11" s="86">
        <f>INDEX('dmc2564 ข้อมูลดิบ'!$C$3:$CR$173,MATCH($A11,'dmc2564 ข้อมูลดิบ'!$C$3:$C$171,0),51)</f>
        <v>6</v>
      </c>
      <c r="J11" s="86">
        <f>INDEX('dmc2564 ข้อมูลดิบ'!$C$3:$CR$173,MATCH($A11,'dmc2564 ข้อมูลดิบ'!$C$3:$C$171,0),52)</f>
        <v>4</v>
      </c>
      <c r="K11" s="83">
        <f t="shared" si="2"/>
        <v>10</v>
      </c>
      <c r="L11" s="86">
        <f>INDEX('dmc2564 ข้อมูลดิบ'!$C$3:$CR$173,MATCH($A11,'dmc2564 ข้อมูลดิบ'!$C$3:$C$171,0),54)</f>
        <v>1</v>
      </c>
      <c r="M11" s="86">
        <f>INDEX('dmc2564 ข้อมูลดิบ'!$C$3:$CR$173,MATCH($A11,'dmc2564 ข้อมูลดิบ'!$C$3:$C$171,0),55)</f>
        <v>6</v>
      </c>
      <c r="N11" s="86">
        <f>INDEX('dmc2564 ข้อมูลดิบ'!$C$3:$CR$173,MATCH($A11,'dmc2564 ข้อมูลดิบ'!$C$3:$C$171,0),56)</f>
        <v>4</v>
      </c>
      <c r="O11" s="83">
        <f t="shared" si="1"/>
        <v>10</v>
      </c>
      <c r="P11" s="86">
        <f>INDEX('dmc2564 ข้อมูลดิบ'!$C$3:$CR$173,MATCH($A11,'dmc2564 ข้อมูลดิบ'!$C$3:$C$171,0),58)</f>
        <v>1</v>
      </c>
      <c r="Q11" s="83">
        <f t="shared" si="3"/>
        <v>20</v>
      </c>
      <c r="R11" s="83">
        <f t="shared" si="4"/>
        <v>15</v>
      </c>
      <c r="S11" s="87">
        <f t="shared" si="5"/>
        <v>35</v>
      </c>
      <c r="T11" s="83">
        <f t="shared" si="6"/>
        <v>3</v>
      </c>
    </row>
    <row r="12" spans="1:20" ht="21.9" customHeight="1">
      <c r="A12" s="79">
        <v>64020042</v>
      </c>
      <c r="B12" s="83">
        <v>8</v>
      </c>
      <c r="C12" s="88" t="s">
        <v>107</v>
      </c>
      <c r="D12" s="85" t="s">
        <v>252</v>
      </c>
      <c r="E12" s="86">
        <f>INDEX('dmc2564 ข้อมูลดิบ'!$C$3:$CR$173,MATCH($A12,'dmc2564 ข้อมูลดิบ'!$C$3:$C$171,0),47)</f>
        <v>15</v>
      </c>
      <c r="F12" s="86">
        <f>INDEX('dmc2564 ข้อมูลดิบ'!$C$3:$CR$173,MATCH($A12,'dmc2564 ข้อมูลดิบ'!$C$3:$C$171,0),48)</f>
        <v>17</v>
      </c>
      <c r="G12" s="83">
        <f t="shared" si="0"/>
        <v>32</v>
      </c>
      <c r="H12" s="86">
        <f>INDEX('dmc2564 ข้อมูลดิบ'!$C$3:$CR$173,MATCH($A12,'dmc2564 ข้อมูลดิบ'!$C$3:$C$171,0),50)</f>
        <v>1</v>
      </c>
      <c r="I12" s="86">
        <f>INDEX('dmc2564 ข้อมูลดิบ'!$C$3:$CR$173,MATCH($A12,'dmc2564 ข้อมูลดิบ'!$C$3:$C$171,0),51)</f>
        <v>13</v>
      </c>
      <c r="J12" s="86">
        <f>INDEX('dmc2564 ข้อมูลดิบ'!$C$3:$CR$173,MATCH($A12,'dmc2564 ข้อมูลดิบ'!$C$3:$C$171,0),52)</f>
        <v>24</v>
      </c>
      <c r="K12" s="83">
        <f t="shared" si="2"/>
        <v>37</v>
      </c>
      <c r="L12" s="86">
        <f>INDEX('dmc2564 ข้อมูลดิบ'!$C$3:$CR$173,MATCH($A12,'dmc2564 ข้อมูลดิบ'!$C$3:$C$171,0),54)</f>
        <v>2</v>
      </c>
      <c r="M12" s="86">
        <f>INDEX('dmc2564 ข้อมูลดิบ'!$C$3:$CR$173,MATCH($A12,'dmc2564 ข้อมูลดิบ'!$C$3:$C$171,0),55)</f>
        <v>20</v>
      </c>
      <c r="N12" s="86">
        <f>INDEX('dmc2564 ข้อมูลดิบ'!$C$3:$CR$173,MATCH($A12,'dmc2564 ข้อมูลดิบ'!$C$3:$C$171,0),56)</f>
        <v>15</v>
      </c>
      <c r="O12" s="83">
        <f t="shared" si="1"/>
        <v>35</v>
      </c>
      <c r="P12" s="86">
        <f>INDEX('dmc2564 ข้อมูลดิบ'!$C$3:$CR$173,MATCH($A12,'dmc2564 ข้อมูลดิบ'!$C$3:$C$171,0),58)</f>
        <v>2</v>
      </c>
      <c r="Q12" s="83">
        <f t="shared" si="3"/>
        <v>48</v>
      </c>
      <c r="R12" s="83">
        <f t="shared" si="4"/>
        <v>56</v>
      </c>
      <c r="S12" s="87">
        <f t="shared" si="5"/>
        <v>104</v>
      </c>
      <c r="T12" s="83">
        <f t="shared" si="6"/>
        <v>5</v>
      </c>
    </row>
    <row r="13" spans="1:20" ht="21.9" customHeight="1">
      <c r="A13" s="79">
        <v>64020044</v>
      </c>
      <c r="B13" s="83">
        <v>9</v>
      </c>
      <c r="C13" s="88" t="s">
        <v>272</v>
      </c>
      <c r="D13" s="85" t="s">
        <v>252</v>
      </c>
      <c r="E13" s="86">
        <f>INDEX('dmc2564 ข้อมูลดิบ'!$C$3:$CR$173,MATCH($A13,'dmc2564 ข้อมูลดิบ'!$C$3:$C$171,0),47)</f>
        <v>10</v>
      </c>
      <c r="F13" s="86">
        <f>INDEX('dmc2564 ข้อมูลดิบ'!$C$3:$CR$173,MATCH($A13,'dmc2564 ข้อมูลดิบ'!$C$3:$C$171,0),48)</f>
        <v>14</v>
      </c>
      <c r="G13" s="83">
        <f t="shared" si="0"/>
        <v>24</v>
      </c>
      <c r="H13" s="86">
        <f>INDEX('dmc2564 ข้อมูลดิบ'!$C$3:$CR$173,MATCH($A13,'dmc2564 ข้อมูลดิบ'!$C$3:$C$171,0),50)</f>
        <v>1</v>
      </c>
      <c r="I13" s="86">
        <f>INDEX('dmc2564 ข้อมูลดิบ'!$C$3:$CR$173,MATCH($A13,'dmc2564 ข้อมูลดิบ'!$C$3:$C$171,0),51)</f>
        <v>7</v>
      </c>
      <c r="J13" s="86">
        <f>INDEX('dmc2564 ข้อมูลดิบ'!$C$3:$CR$173,MATCH($A13,'dmc2564 ข้อมูลดิบ'!$C$3:$C$171,0),52)</f>
        <v>9</v>
      </c>
      <c r="K13" s="83">
        <f t="shared" si="2"/>
        <v>16</v>
      </c>
      <c r="L13" s="86">
        <f>INDEX('dmc2564 ข้อมูลดิบ'!$C$3:$CR$173,MATCH($A13,'dmc2564 ข้อมูลดิบ'!$C$3:$C$171,0),54)</f>
        <v>1</v>
      </c>
      <c r="M13" s="86">
        <f>INDEX('dmc2564 ข้อมูลดิบ'!$C$3:$CR$173,MATCH($A13,'dmc2564 ข้อมูลดิบ'!$C$3:$C$171,0),55)</f>
        <v>9</v>
      </c>
      <c r="N13" s="86">
        <f>INDEX('dmc2564 ข้อมูลดิบ'!$C$3:$CR$173,MATCH($A13,'dmc2564 ข้อมูลดิบ'!$C$3:$C$171,0),56)</f>
        <v>6</v>
      </c>
      <c r="O13" s="83">
        <f t="shared" si="1"/>
        <v>15</v>
      </c>
      <c r="P13" s="86">
        <f>INDEX('dmc2564 ข้อมูลดิบ'!$C$3:$CR$173,MATCH($A13,'dmc2564 ข้อมูลดิบ'!$C$3:$C$171,0),58)</f>
        <v>1</v>
      </c>
      <c r="Q13" s="83">
        <f t="shared" si="3"/>
        <v>26</v>
      </c>
      <c r="R13" s="83">
        <f t="shared" si="4"/>
        <v>29</v>
      </c>
      <c r="S13" s="87">
        <f t="shared" si="5"/>
        <v>55</v>
      </c>
      <c r="T13" s="83">
        <f t="shared" si="6"/>
        <v>3</v>
      </c>
    </row>
    <row r="14" spans="1:20" ht="21.9" customHeight="1">
      <c r="A14" s="79">
        <v>64020046</v>
      </c>
      <c r="B14" s="83">
        <v>10</v>
      </c>
      <c r="C14" s="88" t="s">
        <v>274</v>
      </c>
      <c r="D14" s="85" t="s">
        <v>252</v>
      </c>
      <c r="E14" s="86">
        <f>INDEX('dmc2564 ข้อมูลดิบ'!$C$3:$CR$173,MATCH($A14,'dmc2564 ข้อมูลดิบ'!$C$3:$C$171,0),47)</f>
        <v>20</v>
      </c>
      <c r="F14" s="86">
        <f>INDEX('dmc2564 ข้อมูลดิบ'!$C$3:$CR$173,MATCH($A14,'dmc2564 ข้อมูลดิบ'!$C$3:$C$171,0),48)</f>
        <v>14</v>
      </c>
      <c r="G14" s="83">
        <f t="shared" si="0"/>
        <v>34</v>
      </c>
      <c r="H14" s="86">
        <f>INDEX('dmc2564 ข้อมูลดิบ'!$C$3:$CR$173,MATCH($A14,'dmc2564 ข้อมูลดิบ'!$C$3:$C$171,0),50)</f>
        <v>1</v>
      </c>
      <c r="I14" s="86">
        <f>INDEX('dmc2564 ข้อมูลดิบ'!$C$3:$CR$173,MATCH($A14,'dmc2564 ข้อมูลดิบ'!$C$3:$C$171,0),51)</f>
        <v>22</v>
      </c>
      <c r="J14" s="86">
        <f>INDEX('dmc2564 ข้อมูลดิบ'!$C$3:$CR$173,MATCH($A14,'dmc2564 ข้อมูลดิบ'!$C$3:$C$171,0),52)</f>
        <v>15</v>
      </c>
      <c r="K14" s="83">
        <f t="shared" si="2"/>
        <v>37</v>
      </c>
      <c r="L14" s="86">
        <f>INDEX('dmc2564 ข้อมูลดิบ'!$C$3:$CR$173,MATCH($A14,'dmc2564 ข้อมูลดิบ'!$C$3:$C$171,0),54)</f>
        <v>1</v>
      </c>
      <c r="M14" s="86">
        <f>INDEX('dmc2564 ข้อมูลดิบ'!$C$3:$CR$173,MATCH($A14,'dmc2564 ข้อมูลดิบ'!$C$3:$C$171,0),55)</f>
        <v>18</v>
      </c>
      <c r="N14" s="86">
        <f>INDEX('dmc2564 ข้อมูลดิบ'!$C$3:$CR$173,MATCH($A14,'dmc2564 ข้อมูลดิบ'!$C$3:$C$171,0),56)</f>
        <v>13</v>
      </c>
      <c r="O14" s="83">
        <f t="shared" si="1"/>
        <v>31</v>
      </c>
      <c r="P14" s="86">
        <f>INDEX('dmc2564 ข้อมูลดิบ'!$C$3:$CR$173,MATCH($A14,'dmc2564 ข้อมูลดิบ'!$C$3:$C$171,0),58)</f>
        <v>1</v>
      </c>
      <c r="Q14" s="83">
        <f t="shared" si="3"/>
        <v>60</v>
      </c>
      <c r="R14" s="83">
        <f t="shared" si="4"/>
        <v>42</v>
      </c>
      <c r="S14" s="87">
        <f t="shared" si="5"/>
        <v>102</v>
      </c>
      <c r="T14" s="83">
        <f t="shared" si="6"/>
        <v>3</v>
      </c>
    </row>
    <row r="15" spans="1:20" ht="21.9" customHeight="1">
      <c r="A15" s="79">
        <v>64020047</v>
      </c>
      <c r="B15" s="83">
        <v>11</v>
      </c>
      <c r="C15" s="88" t="s">
        <v>275</v>
      </c>
      <c r="D15" s="85" t="s">
        <v>252</v>
      </c>
      <c r="E15" s="86">
        <f>INDEX('dmc2564 ข้อมูลดิบ'!$C$3:$CR$173,MATCH($A15,'dmc2564 ข้อมูลดิบ'!$C$3:$C$171,0),47)</f>
        <v>18</v>
      </c>
      <c r="F15" s="86">
        <f>INDEX('dmc2564 ข้อมูลดิบ'!$C$3:$CR$173,MATCH($A15,'dmc2564 ข้อมูลดิบ'!$C$3:$C$171,0),48)</f>
        <v>9</v>
      </c>
      <c r="G15" s="83">
        <f t="shared" si="0"/>
        <v>27</v>
      </c>
      <c r="H15" s="86">
        <f>INDEX('dmc2564 ข้อมูลดิบ'!$C$3:$CR$173,MATCH($A15,'dmc2564 ข้อมูลดิบ'!$C$3:$C$171,0),50)</f>
        <v>1</v>
      </c>
      <c r="I15" s="86">
        <f>INDEX('dmc2564 ข้อมูลดิบ'!$C$3:$CR$173,MATCH($A15,'dmc2564 ข้อมูลดิบ'!$C$3:$C$171,0),51)</f>
        <v>15</v>
      </c>
      <c r="J15" s="86">
        <f>INDEX('dmc2564 ข้อมูลดิบ'!$C$3:$CR$173,MATCH($A15,'dmc2564 ข้อมูลดิบ'!$C$3:$C$171,0),52)</f>
        <v>12</v>
      </c>
      <c r="K15" s="83">
        <f t="shared" si="2"/>
        <v>27</v>
      </c>
      <c r="L15" s="86">
        <f>INDEX('dmc2564 ข้อมูลดิบ'!$C$3:$CR$173,MATCH($A15,'dmc2564 ข้อมูลดิบ'!$C$3:$C$171,0),54)</f>
        <v>1</v>
      </c>
      <c r="M15" s="86">
        <f>INDEX('dmc2564 ข้อมูลดิบ'!$C$3:$CR$173,MATCH($A15,'dmc2564 ข้อมูลดิบ'!$C$3:$C$171,0),55)</f>
        <v>17</v>
      </c>
      <c r="N15" s="86">
        <f>INDEX('dmc2564 ข้อมูลดิบ'!$C$3:$CR$173,MATCH($A15,'dmc2564 ข้อมูลดิบ'!$C$3:$C$171,0),56)</f>
        <v>5</v>
      </c>
      <c r="O15" s="83">
        <f t="shared" si="1"/>
        <v>22</v>
      </c>
      <c r="P15" s="86">
        <f>INDEX('dmc2564 ข้อมูลดิบ'!$C$3:$CR$173,MATCH($A15,'dmc2564 ข้อมูลดิบ'!$C$3:$C$171,0),58)</f>
        <v>1</v>
      </c>
      <c r="Q15" s="83">
        <f t="shared" si="3"/>
        <v>50</v>
      </c>
      <c r="R15" s="83">
        <f t="shared" si="4"/>
        <v>26</v>
      </c>
      <c r="S15" s="87">
        <f t="shared" si="5"/>
        <v>76</v>
      </c>
      <c r="T15" s="83">
        <f t="shared" si="6"/>
        <v>3</v>
      </c>
    </row>
    <row r="16" spans="1:20" ht="21.9" customHeight="1">
      <c r="A16" s="79">
        <v>64020048</v>
      </c>
      <c r="B16" s="83">
        <v>12</v>
      </c>
      <c r="C16" s="88" t="s">
        <v>276</v>
      </c>
      <c r="D16" s="85" t="s">
        <v>252</v>
      </c>
      <c r="E16" s="86">
        <f>INDEX('dmc2564 ข้อมูลดิบ'!$C$3:$CR$173,MATCH($A16,'dmc2564 ข้อมูลดิบ'!$C$3:$C$171,0),47)</f>
        <v>14</v>
      </c>
      <c r="F16" s="86">
        <f>INDEX('dmc2564 ข้อมูลดิบ'!$C$3:$CR$173,MATCH($A16,'dmc2564 ข้อมูลดิบ'!$C$3:$C$171,0),48)</f>
        <v>8</v>
      </c>
      <c r="G16" s="83">
        <f t="shared" si="0"/>
        <v>22</v>
      </c>
      <c r="H16" s="86">
        <f>INDEX('dmc2564 ข้อมูลดิบ'!$C$3:$CR$173,MATCH($A16,'dmc2564 ข้อมูลดิบ'!$C$3:$C$171,0),50)</f>
        <v>1</v>
      </c>
      <c r="I16" s="86">
        <f>INDEX('dmc2564 ข้อมูลดิบ'!$C$3:$CR$173,MATCH($A16,'dmc2564 ข้อมูลดิบ'!$C$3:$C$171,0),51)</f>
        <v>12</v>
      </c>
      <c r="J16" s="86">
        <f>INDEX('dmc2564 ข้อมูลดิบ'!$C$3:$CR$173,MATCH($A16,'dmc2564 ข้อมูลดิบ'!$C$3:$C$171,0),52)</f>
        <v>5</v>
      </c>
      <c r="K16" s="83">
        <f t="shared" si="2"/>
        <v>17</v>
      </c>
      <c r="L16" s="86">
        <f>INDEX('dmc2564 ข้อมูลดิบ'!$C$3:$CR$173,MATCH($A16,'dmc2564 ข้อมูลดิบ'!$C$3:$C$171,0),54)</f>
        <v>1</v>
      </c>
      <c r="M16" s="86">
        <f>INDEX('dmc2564 ข้อมูลดิบ'!$C$3:$CR$173,MATCH($A16,'dmc2564 ข้อมูลดิบ'!$C$3:$C$171,0),55)</f>
        <v>9</v>
      </c>
      <c r="N16" s="86">
        <f>INDEX('dmc2564 ข้อมูลดิบ'!$C$3:$CR$173,MATCH($A16,'dmc2564 ข้อมูลดิบ'!$C$3:$C$171,0),56)</f>
        <v>5</v>
      </c>
      <c r="O16" s="83">
        <f t="shared" si="1"/>
        <v>14</v>
      </c>
      <c r="P16" s="86">
        <f>INDEX('dmc2564 ข้อมูลดิบ'!$C$3:$CR$173,MATCH($A16,'dmc2564 ข้อมูลดิบ'!$C$3:$C$171,0),58)</f>
        <v>1</v>
      </c>
      <c r="Q16" s="83">
        <f t="shared" si="3"/>
        <v>35</v>
      </c>
      <c r="R16" s="83">
        <f t="shared" si="4"/>
        <v>18</v>
      </c>
      <c r="S16" s="87">
        <f t="shared" si="5"/>
        <v>53</v>
      </c>
      <c r="T16" s="83">
        <f t="shared" si="6"/>
        <v>3</v>
      </c>
    </row>
    <row r="17" spans="1:20" ht="21.9" customHeight="1">
      <c r="A17" s="79">
        <v>64020059</v>
      </c>
      <c r="B17" s="83">
        <v>13</v>
      </c>
      <c r="C17" s="88" t="s">
        <v>173</v>
      </c>
      <c r="D17" s="85" t="s">
        <v>252</v>
      </c>
      <c r="E17" s="86">
        <f>INDEX('dmc2564 ข้อมูลดิบ'!$C$3:$CR$173,MATCH($A17,'dmc2564 ข้อมูลดิบ'!$C$3:$C$171,0),47)</f>
        <v>20</v>
      </c>
      <c r="F17" s="86">
        <f>INDEX('dmc2564 ข้อมูลดิบ'!$C$3:$CR$173,MATCH($A17,'dmc2564 ข้อมูลดิบ'!$C$3:$C$171,0),48)</f>
        <v>5</v>
      </c>
      <c r="G17" s="83">
        <f t="shared" si="0"/>
        <v>25</v>
      </c>
      <c r="H17" s="86">
        <f>INDEX('dmc2564 ข้อมูลดิบ'!$C$3:$CR$173,MATCH($A17,'dmc2564 ข้อมูลดิบ'!$C$3:$C$171,0),50)</f>
        <v>1</v>
      </c>
      <c r="I17" s="86">
        <f>INDEX('dmc2564 ข้อมูลดิบ'!$C$3:$CR$173,MATCH($A17,'dmc2564 ข้อมูลดิบ'!$C$3:$C$171,0),51)</f>
        <v>17</v>
      </c>
      <c r="J17" s="86">
        <f>INDEX('dmc2564 ข้อมูลดิบ'!$C$3:$CR$173,MATCH($A17,'dmc2564 ข้อมูลดิบ'!$C$3:$C$171,0),52)</f>
        <v>15</v>
      </c>
      <c r="K17" s="83">
        <f t="shared" si="2"/>
        <v>32</v>
      </c>
      <c r="L17" s="86">
        <f>INDEX('dmc2564 ข้อมูลดิบ'!$C$3:$CR$173,MATCH($A17,'dmc2564 ข้อมูลดิบ'!$C$3:$C$171,0),54)</f>
        <v>1</v>
      </c>
      <c r="M17" s="86">
        <f>INDEX('dmc2564 ข้อมูลดิบ'!$C$3:$CR$173,MATCH($A17,'dmc2564 ข้อมูลดิบ'!$C$3:$C$171,0),55)</f>
        <v>23</v>
      </c>
      <c r="N17" s="86">
        <f>INDEX('dmc2564 ข้อมูลดิบ'!$C$3:$CR$173,MATCH($A17,'dmc2564 ข้อมูลดิบ'!$C$3:$C$171,0),56)</f>
        <v>22</v>
      </c>
      <c r="O17" s="83">
        <f t="shared" si="1"/>
        <v>45</v>
      </c>
      <c r="P17" s="86">
        <f>INDEX('dmc2564 ข้อมูลดิบ'!$C$3:$CR$173,MATCH($A17,'dmc2564 ข้อมูลดิบ'!$C$3:$C$171,0),58)</f>
        <v>2</v>
      </c>
      <c r="Q17" s="83">
        <f t="shared" si="3"/>
        <v>60</v>
      </c>
      <c r="R17" s="83">
        <f t="shared" si="4"/>
        <v>42</v>
      </c>
      <c r="S17" s="87">
        <f t="shared" si="5"/>
        <v>102</v>
      </c>
      <c r="T17" s="83">
        <f t="shared" si="6"/>
        <v>4</v>
      </c>
    </row>
    <row r="18" spans="1:20" ht="21.9" customHeight="1">
      <c r="A18" s="79">
        <v>64020072</v>
      </c>
      <c r="B18" s="83">
        <v>14</v>
      </c>
      <c r="C18" s="315" t="s">
        <v>340</v>
      </c>
      <c r="D18" s="83" t="s">
        <v>255</v>
      </c>
      <c r="E18" s="86">
        <f>INDEX('dmc2564 ข้อมูลดิบ'!$C$3:$CR$173,MATCH($A18,'dmc2564 ข้อมูลดิบ'!$C$3:$C$171,0),47)</f>
        <v>13</v>
      </c>
      <c r="F18" s="86">
        <f>INDEX('dmc2564 ข้อมูลดิบ'!$C$3:$CR$173,MATCH($A18,'dmc2564 ข้อมูลดิบ'!$C$3:$C$171,0),48)</f>
        <v>4</v>
      </c>
      <c r="G18" s="83">
        <f t="shared" si="0"/>
        <v>17</v>
      </c>
      <c r="H18" s="86">
        <f>INDEX('dmc2564 ข้อมูลดิบ'!$C$3:$CR$173,MATCH($A18,'dmc2564 ข้อมูลดิบ'!$C$3:$C$171,0),50)</f>
        <v>1</v>
      </c>
      <c r="I18" s="86">
        <f>INDEX('dmc2564 ข้อมูลดิบ'!$C$3:$CR$173,MATCH($A18,'dmc2564 ข้อมูลดิบ'!$C$3:$C$171,0),51)</f>
        <v>7</v>
      </c>
      <c r="J18" s="86">
        <f>INDEX('dmc2564 ข้อมูลดิบ'!$C$3:$CR$173,MATCH($A18,'dmc2564 ข้อมูลดิบ'!$C$3:$C$171,0),52)</f>
        <v>5</v>
      </c>
      <c r="K18" s="83">
        <f t="shared" si="2"/>
        <v>12</v>
      </c>
      <c r="L18" s="86">
        <f>INDEX('dmc2564 ข้อมูลดิบ'!$C$3:$CR$173,MATCH($A18,'dmc2564 ข้อมูลดิบ'!$C$3:$C$171,0),54)</f>
        <v>1</v>
      </c>
      <c r="M18" s="86">
        <f>INDEX('dmc2564 ข้อมูลดิบ'!$C$3:$CR$173,MATCH($A18,'dmc2564 ข้อมูลดิบ'!$C$3:$C$171,0),55)</f>
        <v>7</v>
      </c>
      <c r="N18" s="86">
        <f>INDEX('dmc2564 ข้อมูลดิบ'!$C$3:$CR$173,MATCH($A18,'dmc2564 ข้อมูลดิบ'!$C$3:$C$171,0),56)</f>
        <v>5</v>
      </c>
      <c r="O18" s="83">
        <f t="shared" si="1"/>
        <v>12</v>
      </c>
      <c r="P18" s="86">
        <f>INDEX('dmc2564 ข้อมูลดิบ'!$C$3:$CR$173,MATCH($A18,'dmc2564 ข้อมูลดิบ'!$C$3:$C$171,0),58)</f>
        <v>1</v>
      </c>
      <c r="Q18" s="83">
        <f t="shared" si="3"/>
        <v>27</v>
      </c>
      <c r="R18" s="83">
        <f t="shared" si="4"/>
        <v>14</v>
      </c>
      <c r="S18" s="87">
        <f t="shared" si="5"/>
        <v>41</v>
      </c>
      <c r="T18" s="83">
        <f t="shared" si="6"/>
        <v>3</v>
      </c>
    </row>
    <row r="19" spans="1:20" ht="21.9" customHeight="1">
      <c r="A19" s="79">
        <v>64020076</v>
      </c>
      <c r="B19" s="83">
        <v>15</v>
      </c>
      <c r="C19" s="315" t="s">
        <v>341</v>
      </c>
      <c r="D19" s="83" t="s">
        <v>255</v>
      </c>
      <c r="E19" s="86">
        <f>INDEX('dmc2564 ข้อมูลดิบ'!$C$3:$CR$173,MATCH($A19,'dmc2564 ข้อมูลดิบ'!$C$3:$C$171,0),47)</f>
        <v>8</v>
      </c>
      <c r="F19" s="86">
        <f>INDEX('dmc2564 ข้อมูลดิบ'!$C$3:$CR$173,MATCH($A19,'dmc2564 ข้อมูลดิบ'!$C$3:$C$171,0),48)</f>
        <v>5</v>
      </c>
      <c r="G19" s="83">
        <f t="shared" si="0"/>
        <v>13</v>
      </c>
      <c r="H19" s="86">
        <f>INDEX('dmc2564 ข้อมูลดิบ'!$C$3:$CR$173,MATCH($A19,'dmc2564 ข้อมูลดิบ'!$C$3:$C$171,0),50)</f>
        <v>1</v>
      </c>
      <c r="I19" s="86">
        <f>INDEX('dmc2564 ข้อมูลดิบ'!$C$3:$CR$173,MATCH($A19,'dmc2564 ข้อมูลดิบ'!$C$3:$C$171,0),51)</f>
        <v>5</v>
      </c>
      <c r="J19" s="86">
        <f>INDEX('dmc2564 ข้อมูลดิบ'!$C$3:$CR$173,MATCH($A19,'dmc2564 ข้อมูลดิบ'!$C$3:$C$171,0),52)</f>
        <v>7</v>
      </c>
      <c r="K19" s="83">
        <f t="shared" si="2"/>
        <v>12</v>
      </c>
      <c r="L19" s="86">
        <f>INDEX('dmc2564 ข้อมูลดิบ'!$C$3:$CR$173,MATCH($A19,'dmc2564 ข้อมูลดิบ'!$C$3:$C$171,0),54)</f>
        <v>1</v>
      </c>
      <c r="M19" s="86">
        <f>INDEX('dmc2564 ข้อมูลดิบ'!$C$3:$CR$173,MATCH($A19,'dmc2564 ข้อมูลดิบ'!$C$3:$C$171,0),55)</f>
        <v>11</v>
      </c>
      <c r="N19" s="86">
        <f>INDEX('dmc2564 ข้อมูลดิบ'!$C$3:$CR$173,MATCH($A19,'dmc2564 ข้อมูลดิบ'!$C$3:$C$171,0),56)</f>
        <v>4</v>
      </c>
      <c r="O19" s="83">
        <f t="shared" si="1"/>
        <v>15</v>
      </c>
      <c r="P19" s="86">
        <f>INDEX('dmc2564 ข้อมูลดิบ'!$C$3:$CR$173,MATCH($A19,'dmc2564 ข้อมูลดิบ'!$C$3:$C$171,0),58)</f>
        <v>1</v>
      </c>
      <c r="Q19" s="83">
        <f t="shared" si="3"/>
        <v>24</v>
      </c>
      <c r="R19" s="83">
        <f t="shared" si="4"/>
        <v>16</v>
      </c>
      <c r="S19" s="87">
        <f t="shared" si="5"/>
        <v>40</v>
      </c>
      <c r="T19" s="83">
        <f t="shared" si="6"/>
        <v>3</v>
      </c>
    </row>
    <row r="20" spans="1:20" ht="21.9" customHeight="1">
      <c r="A20" s="79">
        <v>64020087</v>
      </c>
      <c r="B20" s="83">
        <v>16</v>
      </c>
      <c r="C20" s="88" t="s">
        <v>74</v>
      </c>
      <c r="D20" s="83" t="s">
        <v>255</v>
      </c>
      <c r="E20" s="86">
        <f>INDEX('dmc2564 ข้อมูลดิบ'!$C$3:$CR$173,MATCH($A20,'dmc2564 ข้อมูลดิบ'!$C$3:$C$171,0),47)</f>
        <v>10</v>
      </c>
      <c r="F20" s="86">
        <f>INDEX('dmc2564 ข้อมูลดิบ'!$C$3:$CR$173,MATCH($A20,'dmc2564 ข้อมูลดิบ'!$C$3:$C$171,0),48)</f>
        <v>4</v>
      </c>
      <c r="G20" s="83">
        <f t="shared" si="0"/>
        <v>14</v>
      </c>
      <c r="H20" s="86">
        <f>INDEX('dmc2564 ข้อมูลดิบ'!$C$3:$CR$173,MATCH($A20,'dmc2564 ข้อมูลดิบ'!$C$3:$C$171,0),50)</f>
        <v>1</v>
      </c>
      <c r="I20" s="86">
        <f>INDEX('dmc2564 ข้อมูลดิบ'!$C$3:$CR$173,MATCH($A20,'dmc2564 ข้อมูลดิบ'!$C$3:$C$171,0),51)</f>
        <v>8</v>
      </c>
      <c r="J20" s="86">
        <f>INDEX('dmc2564 ข้อมูลดิบ'!$C$3:$CR$173,MATCH($A20,'dmc2564 ข้อมูลดิบ'!$C$3:$C$171,0),52)</f>
        <v>12</v>
      </c>
      <c r="K20" s="83">
        <f t="shared" si="2"/>
        <v>20</v>
      </c>
      <c r="L20" s="86">
        <f>INDEX('dmc2564 ข้อมูลดิบ'!$C$3:$CR$173,MATCH($A20,'dmc2564 ข้อมูลดิบ'!$C$3:$C$171,0),54)</f>
        <v>1</v>
      </c>
      <c r="M20" s="86">
        <f>INDEX('dmc2564 ข้อมูลดิบ'!$C$3:$CR$173,MATCH($A20,'dmc2564 ข้อมูลดิบ'!$C$3:$C$171,0),55)</f>
        <v>11</v>
      </c>
      <c r="N20" s="86">
        <f>INDEX('dmc2564 ข้อมูลดิบ'!$C$3:$CR$173,MATCH($A20,'dmc2564 ข้อมูลดิบ'!$C$3:$C$171,0),56)</f>
        <v>4</v>
      </c>
      <c r="O20" s="83">
        <f t="shared" si="1"/>
        <v>15</v>
      </c>
      <c r="P20" s="86">
        <f>INDEX('dmc2564 ข้อมูลดิบ'!$C$3:$CR$173,MATCH($A20,'dmc2564 ข้อมูลดิบ'!$C$3:$C$171,0),58)</f>
        <v>1</v>
      </c>
      <c r="Q20" s="83">
        <f t="shared" si="3"/>
        <v>29</v>
      </c>
      <c r="R20" s="83">
        <f t="shared" si="4"/>
        <v>20</v>
      </c>
      <c r="S20" s="87">
        <f t="shared" si="5"/>
        <v>49</v>
      </c>
      <c r="T20" s="83">
        <f t="shared" si="6"/>
        <v>3</v>
      </c>
    </row>
    <row r="21" spans="1:20" ht="21.9" customHeight="1">
      <c r="A21" s="79">
        <v>64020089</v>
      </c>
      <c r="B21" s="83">
        <v>17</v>
      </c>
      <c r="C21" s="88" t="s">
        <v>59</v>
      </c>
      <c r="D21" s="83" t="s">
        <v>255</v>
      </c>
      <c r="E21" s="86">
        <f>INDEX('dmc2564 ข้อมูลดิบ'!$C$3:$CR$173,MATCH($A21,'dmc2564 ข้อมูลดิบ'!$C$3:$C$171,0),47)</f>
        <v>15</v>
      </c>
      <c r="F21" s="86">
        <f>INDEX('dmc2564 ข้อมูลดิบ'!$C$3:$CR$173,MATCH($A21,'dmc2564 ข้อมูลดิบ'!$C$3:$C$171,0),48)</f>
        <v>10</v>
      </c>
      <c r="G21" s="83">
        <f t="shared" si="0"/>
        <v>25</v>
      </c>
      <c r="H21" s="86">
        <f>INDEX('dmc2564 ข้อมูลดิบ'!$C$3:$CR$173,MATCH($A21,'dmc2564 ข้อมูลดิบ'!$C$3:$C$171,0),50)</f>
        <v>1</v>
      </c>
      <c r="I21" s="86">
        <f>INDEX('dmc2564 ข้อมูลดิบ'!$C$3:$CR$173,MATCH($A21,'dmc2564 ข้อมูลดิบ'!$C$3:$C$171,0),51)</f>
        <v>7</v>
      </c>
      <c r="J21" s="86">
        <f>INDEX('dmc2564 ข้อมูลดิบ'!$C$3:$CR$173,MATCH($A21,'dmc2564 ข้อมูลดิบ'!$C$3:$C$171,0),52)</f>
        <v>15</v>
      </c>
      <c r="K21" s="83">
        <f t="shared" si="2"/>
        <v>22</v>
      </c>
      <c r="L21" s="86">
        <f>INDEX('dmc2564 ข้อมูลดิบ'!$C$3:$CR$173,MATCH($A21,'dmc2564 ข้อมูลดิบ'!$C$3:$C$171,0),54)</f>
        <v>1</v>
      </c>
      <c r="M21" s="86">
        <f>INDEX('dmc2564 ข้อมูลดิบ'!$C$3:$CR$173,MATCH($A21,'dmc2564 ข้อมูลดิบ'!$C$3:$C$171,0),55)</f>
        <v>11</v>
      </c>
      <c r="N21" s="86">
        <f>INDEX('dmc2564 ข้อมูลดิบ'!$C$3:$CR$173,MATCH($A21,'dmc2564 ข้อมูลดิบ'!$C$3:$C$171,0),56)</f>
        <v>6</v>
      </c>
      <c r="O21" s="83">
        <f t="shared" si="1"/>
        <v>17</v>
      </c>
      <c r="P21" s="86">
        <f>INDEX('dmc2564 ข้อมูลดิบ'!$C$3:$CR$173,MATCH($A21,'dmc2564 ข้อมูลดิบ'!$C$3:$C$171,0),58)</f>
        <v>1</v>
      </c>
      <c r="Q21" s="83">
        <f t="shared" si="3"/>
        <v>33</v>
      </c>
      <c r="R21" s="83">
        <f t="shared" si="4"/>
        <v>31</v>
      </c>
      <c r="S21" s="87">
        <f t="shared" si="5"/>
        <v>64</v>
      </c>
      <c r="T21" s="83">
        <f t="shared" si="6"/>
        <v>3</v>
      </c>
    </row>
    <row r="22" spans="1:20" ht="21.9" customHeight="1">
      <c r="A22" s="79">
        <v>64020099</v>
      </c>
      <c r="B22" s="83">
        <v>18</v>
      </c>
      <c r="C22" s="88" t="s">
        <v>68</v>
      </c>
      <c r="D22" s="83" t="s">
        <v>255</v>
      </c>
      <c r="E22" s="86">
        <f>INDEX('dmc2564 ข้อมูลดิบ'!$C$3:$CR$173,MATCH($A22,'dmc2564 ข้อมูลดิบ'!$C$3:$C$171,0),47)</f>
        <v>10</v>
      </c>
      <c r="F22" s="86">
        <f>INDEX('dmc2564 ข้อมูลดิบ'!$C$3:$CR$173,MATCH($A22,'dmc2564 ข้อมูลดิบ'!$C$3:$C$171,0),48)</f>
        <v>4</v>
      </c>
      <c r="G22" s="83">
        <f t="shared" si="0"/>
        <v>14</v>
      </c>
      <c r="H22" s="86">
        <f>INDEX('dmc2564 ข้อมูลดิบ'!$C$3:$CR$173,MATCH($A22,'dmc2564 ข้อมูลดิบ'!$C$3:$C$171,0),50)</f>
        <v>1</v>
      </c>
      <c r="I22" s="86">
        <f>INDEX('dmc2564 ข้อมูลดิบ'!$C$3:$CR$173,MATCH($A22,'dmc2564 ข้อมูลดิบ'!$C$3:$C$171,0),51)</f>
        <v>8</v>
      </c>
      <c r="J22" s="86">
        <f>INDEX('dmc2564 ข้อมูลดิบ'!$C$3:$CR$173,MATCH($A22,'dmc2564 ข้อมูลดิบ'!$C$3:$C$171,0),52)</f>
        <v>11</v>
      </c>
      <c r="K22" s="83">
        <f t="shared" si="2"/>
        <v>19</v>
      </c>
      <c r="L22" s="86">
        <f>INDEX('dmc2564 ข้อมูลดิบ'!$C$3:$CR$173,MATCH($A22,'dmc2564 ข้อมูลดิบ'!$C$3:$C$171,0),54)</f>
        <v>1</v>
      </c>
      <c r="M22" s="86">
        <f>INDEX('dmc2564 ข้อมูลดิบ'!$C$3:$CR$173,MATCH($A22,'dmc2564 ข้อมูลดิบ'!$C$3:$C$171,0),55)</f>
        <v>8</v>
      </c>
      <c r="N22" s="86">
        <f>INDEX('dmc2564 ข้อมูลดิบ'!$C$3:$CR$173,MATCH($A22,'dmc2564 ข้อมูลดิบ'!$C$3:$C$171,0),56)</f>
        <v>14</v>
      </c>
      <c r="O22" s="83">
        <f t="shared" si="1"/>
        <v>22</v>
      </c>
      <c r="P22" s="86">
        <f>INDEX('dmc2564 ข้อมูลดิบ'!$C$3:$CR$173,MATCH($A22,'dmc2564 ข้อมูลดิบ'!$C$3:$C$171,0),58)</f>
        <v>1</v>
      </c>
      <c r="Q22" s="83">
        <f t="shared" si="3"/>
        <v>26</v>
      </c>
      <c r="R22" s="83">
        <f t="shared" si="4"/>
        <v>29</v>
      </c>
      <c r="S22" s="87">
        <f t="shared" si="5"/>
        <v>55</v>
      </c>
      <c r="T22" s="83">
        <f t="shared" si="6"/>
        <v>3</v>
      </c>
    </row>
    <row r="23" spans="1:20" ht="21.9" customHeight="1">
      <c r="A23" s="79">
        <v>64020103</v>
      </c>
      <c r="B23" s="83">
        <v>19</v>
      </c>
      <c r="C23" s="88" t="s">
        <v>27</v>
      </c>
      <c r="D23" s="83" t="s">
        <v>255</v>
      </c>
      <c r="E23" s="86">
        <f>INDEX('dmc2564 ข้อมูลดิบ'!$C$3:$CR$173,MATCH($A23,'dmc2564 ข้อมูลดิบ'!$C$3:$C$171,0),47)</f>
        <v>3</v>
      </c>
      <c r="F23" s="86">
        <f>INDEX('dmc2564 ข้อมูลดิบ'!$C$3:$CR$173,MATCH($A23,'dmc2564 ข้อมูลดิบ'!$C$3:$C$171,0),48)</f>
        <v>10</v>
      </c>
      <c r="G23" s="83">
        <f t="shared" si="0"/>
        <v>13</v>
      </c>
      <c r="H23" s="86">
        <f>INDEX('dmc2564 ข้อมูลดิบ'!$C$3:$CR$173,MATCH($A23,'dmc2564 ข้อมูลดิบ'!$C$3:$C$171,0),50)</f>
        <v>1</v>
      </c>
      <c r="I23" s="86">
        <f>INDEX('dmc2564 ข้อมูลดิบ'!$C$3:$CR$173,MATCH($A23,'dmc2564 ข้อมูลดิบ'!$C$3:$C$171,0),51)</f>
        <v>4</v>
      </c>
      <c r="J23" s="86">
        <f>INDEX('dmc2564 ข้อมูลดิบ'!$C$3:$CR$173,MATCH($A23,'dmc2564 ข้อมูลดิบ'!$C$3:$C$171,0),52)</f>
        <v>7</v>
      </c>
      <c r="K23" s="83">
        <f t="shared" si="2"/>
        <v>11</v>
      </c>
      <c r="L23" s="86">
        <f>INDEX('dmc2564 ข้อมูลดิบ'!$C$3:$CR$173,MATCH($A23,'dmc2564 ข้อมูลดิบ'!$C$3:$C$171,0),54)</f>
        <v>1</v>
      </c>
      <c r="M23" s="86">
        <f>INDEX('dmc2564 ข้อมูลดิบ'!$C$3:$CR$173,MATCH($A23,'dmc2564 ข้อมูลดิบ'!$C$3:$C$171,0),55)</f>
        <v>7</v>
      </c>
      <c r="N23" s="86">
        <f>INDEX('dmc2564 ข้อมูลดิบ'!$C$3:$CR$173,MATCH($A23,'dmc2564 ข้อมูลดิบ'!$C$3:$C$171,0),56)</f>
        <v>0</v>
      </c>
      <c r="O23" s="83">
        <f t="shared" si="1"/>
        <v>7</v>
      </c>
      <c r="P23" s="86">
        <f>INDEX('dmc2564 ข้อมูลดิบ'!$C$3:$CR$173,MATCH($A23,'dmc2564 ข้อมูลดิบ'!$C$3:$C$171,0),58)</f>
        <v>1</v>
      </c>
      <c r="Q23" s="83">
        <f t="shared" si="3"/>
        <v>14</v>
      </c>
      <c r="R23" s="83">
        <f t="shared" si="4"/>
        <v>17</v>
      </c>
      <c r="S23" s="87">
        <f t="shared" si="5"/>
        <v>31</v>
      </c>
      <c r="T23" s="83">
        <f t="shared" si="6"/>
        <v>3</v>
      </c>
    </row>
    <row r="24" spans="1:20" ht="21.9" customHeight="1">
      <c r="A24" s="79">
        <v>64020111</v>
      </c>
      <c r="B24" s="83">
        <v>20</v>
      </c>
      <c r="C24" s="88" t="s">
        <v>23</v>
      </c>
      <c r="D24" s="83" t="s">
        <v>255</v>
      </c>
      <c r="E24" s="86">
        <f>INDEX('dmc2564 ข้อมูลดิบ'!$C$3:$CR$173,MATCH($A24,'dmc2564 ข้อมูลดิบ'!$C$3:$C$171,0),47)</f>
        <v>5</v>
      </c>
      <c r="F24" s="86">
        <f>INDEX('dmc2564 ข้อมูลดิบ'!$C$3:$CR$173,MATCH($A24,'dmc2564 ข้อมูลดิบ'!$C$3:$C$171,0),48)</f>
        <v>9</v>
      </c>
      <c r="G24" s="83">
        <f t="shared" si="0"/>
        <v>14</v>
      </c>
      <c r="H24" s="86">
        <f>INDEX('dmc2564 ข้อมูลดิบ'!$C$3:$CR$173,MATCH($A24,'dmc2564 ข้อมูลดิบ'!$C$3:$C$171,0),50)</f>
        <v>1</v>
      </c>
      <c r="I24" s="86">
        <f>INDEX('dmc2564 ข้อมูลดิบ'!$C$3:$CR$173,MATCH($A24,'dmc2564 ข้อมูลดิบ'!$C$3:$C$171,0),51)</f>
        <v>8</v>
      </c>
      <c r="J24" s="86">
        <f>INDEX('dmc2564 ข้อมูลดิบ'!$C$3:$CR$173,MATCH($A24,'dmc2564 ข้อมูลดิบ'!$C$3:$C$171,0),52)</f>
        <v>5</v>
      </c>
      <c r="K24" s="83">
        <f t="shared" si="2"/>
        <v>13</v>
      </c>
      <c r="L24" s="86">
        <f>INDEX('dmc2564 ข้อมูลดิบ'!$C$3:$CR$173,MATCH($A24,'dmc2564 ข้อมูลดิบ'!$C$3:$C$171,0),54)</f>
        <v>1</v>
      </c>
      <c r="M24" s="86">
        <f>INDEX('dmc2564 ข้อมูลดิบ'!$C$3:$CR$173,MATCH($A24,'dmc2564 ข้อมูลดิบ'!$C$3:$C$171,0),55)</f>
        <v>7</v>
      </c>
      <c r="N24" s="86">
        <f>INDEX('dmc2564 ข้อมูลดิบ'!$C$3:$CR$173,MATCH($A24,'dmc2564 ข้อมูลดิบ'!$C$3:$C$171,0),56)</f>
        <v>2</v>
      </c>
      <c r="O24" s="83">
        <f t="shared" si="1"/>
        <v>9</v>
      </c>
      <c r="P24" s="86">
        <f>INDEX('dmc2564 ข้อมูลดิบ'!$C$3:$CR$173,MATCH($A24,'dmc2564 ข้อมูลดิบ'!$C$3:$C$171,0),58)</f>
        <v>1</v>
      </c>
      <c r="Q24" s="83">
        <f t="shared" si="3"/>
        <v>20</v>
      </c>
      <c r="R24" s="83">
        <f t="shared" si="4"/>
        <v>16</v>
      </c>
      <c r="S24" s="87">
        <f t="shared" si="5"/>
        <v>36</v>
      </c>
      <c r="T24" s="83">
        <f t="shared" si="6"/>
        <v>3</v>
      </c>
    </row>
    <row r="25" spans="1:20" ht="21.9" customHeight="1">
      <c r="A25" s="79">
        <v>64020120</v>
      </c>
      <c r="B25" s="83">
        <v>21</v>
      </c>
      <c r="C25" s="88" t="s">
        <v>183</v>
      </c>
      <c r="D25" s="83" t="s">
        <v>253</v>
      </c>
      <c r="E25" s="86">
        <f>INDEX('dmc2564 ข้อมูลดิบ'!$C$3:$CR$173,MATCH($A25,'dmc2564 ข้อมูลดิบ'!$C$3:$C$171,0),47)</f>
        <v>6</v>
      </c>
      <c r="F25" s="86">
        <f>INDEX('dmc2564 ข้อมูลดิบ'!$C$3:$CR$173,MATCH($A25,'dmc2564 ข้อมูลดิบ'!$C$3:$C$171,0),48)</f>
        <v>4</v>
      </c>
      <c r="G25" s="83">
        <f t="shared" si="0"/>
        <v>10</v>
      </c>
      <c r="H25" s="86">
        <f>INDEX('dmc2564 ข้อมูลดิบ'!$C$3:$CR$173,MATCH($A25,'dmc2564 ข้อมูลดิบ'!$C$3:$C$171,0),50)</f>
        <v>1</v>
      </c>
      <c r="I25" s="86">
        <f>INDEX('dmc2564 ข้อมูลดิบ'!$C$3:$CR$173,MATCH($A25,'dmc2564 ข้อมูลดิบ'!$C$3:$C$171,0),51)</f>
        <v>6</v>
      </c>
      <c r="J25" s="86">
        <f>INDEX('dmc2564 ข้อมูลดิบ'!$C$3:$CR$173,MATCH($A25,'dmc2564 ข้อมูลดิบ'!$C$3:$C$171,0),52)</f>
        <v>5</v>
      </c>
      <c r="K25" s="83">
        <f t="shared" si="2"/>
        <v>11</v>
      </c>
      <c r="L25" s="86">
        <f>INDEX('dmc2564 ข้อมูลดิบ'!$C$3:$CR$173,MATCH($A25,'dmc2564 ข้อมูลดิบ'!$C$3:$C$171,0),54)</f>
        <v>1</v>
      </c>
      <c r="M25" s="86">
        <f>INDEX('dmc2564 ข้อมูลดิบ'!$C$3:$CR$173,MATCH($A25,'dmc2564 ข้อมูลดิบ'!$C$3:$C$171,0),55)</f>
        <v>8</v>
      </c>
      <c r="N25" s="86">
        <f>INDEX('dmc2564 ข้อมูลดิบ'!$C$3:$CR$173,MATCH($A25,'dmc2564 ข้อมูลดิบ'!$C$3:$C$171,0),56)</f>
        <v>2</v>
      </c>
      <c r="O25" s="83">
        <f t="shared" si="1"/>
        <v>10</v>
      </c>
      <c r="P25" s="86">
        <f>INDEX('dmc2564 ข้อมูลดิบ'!$C$3:$CR$173,MATCH($A25,'dmc2564 ข้อมูลดิบ'!$C$3:$C$171,0),58)</f>
        <v>1</v>
      </c>
      <c r="Q25" s="83">
        <f t="shared" si="3"/>
        <v>20</v>
      </c>
      <c r="R25" s="83">
        <f t="shared" si="4"/>
        <v>11</v>
      </c>
      <c r="S25" s="87">
        <f t="shared" si="5"/>
        <v>31</v>
      </c>
      <c r="T25" s="83">
        <f t="shared" si="6"/>
        <v>3</v>
      </c>
    </row>
    <row r="26" spans="1:20" ht="21.9" customHeight="1">
      <c r="A26" s="79">
        <v>64020126</v>
      </c>
      <c r="B26" s="83">
        <v>22</v>
      </c>
      <c r="C26" s="88" t="s">
        <v>186</v>
      </c>
      <c r="D26" s="83" t="s">
        <v>253</v>
      </c>
      <c r="E26" s="86">
        <f>INDEX('dmc2564 ข้อมูลดิบ'!$C$3:$CR$173,MATCH($A26,'dmc2564 ข้อมูลดิบ'!$C$3:$C$171,0),47)</f>
        <v>14</v>
      </c>
      <c r="F26" s="86">
        <f>INDEX('dmc2564 ข้อมูลดิบ'!$C$3:$CR$173,MATCH($A26,'dmc2564 ข้อมูลดิบ'!$C$3:$C$171,0),48)</f>
        <v>1</v>
      </c>
      <c r="G26" s="83">
        <f t="shared" si="0"/>
        <v>15</v>
      </c>
      <c r="H26" s="86">
        <f>INDEX('dmc2564 ข้อมูลดิบ'!$C$3:$CR$173,MATCH($A26,'dmc2564 ข้อมูลดิบ'!$C$3:$C$171,0),50)</f>
        <v>1</v>
      </c>
      <c r="I26" s="86">
        <f>INDEX('dmc2564 ข้อมูลดิบ'!$C$3:$CR$173,MATCH($A26,'dmc2564 ข้อมูลดิบ'!$C$3:$C$171,0),51)</f>
        <v>15</v>
      </c>
      <c r="J26" s="86">
        <f>INDEX('dmc2564 ข้อมูลดิบ'!$C$3:$CR$173,MATCH($A26,'dmc2564 ข้อมูลดิบ'!$C$3:$C$171,0),52)</f>
        <v>3</v>
      </c>
      <c r="K26" s="83">
        <f t="shared" si="2"/>
        <v>18</v>
      </c>
      <c r="L26" s="86">
        <f>INDEX('dmc2564 ข้อมูลดิบ'!$C$3:$CR$173,MATCH($A26,'dmc2564 ข้อมูลดิบ'!$C$3:$C$171,0),54)</f>
        <v>1</v>
      </c>
      <c r="M26" s="86">
        <f>INDEX('dmc2564 ข้อมูลดิบ'!$C$3:$CR$173,MATCH($A26,'dmc2564 ข้อมูลดิบ'!$C$3:$C$171,0),55)</f>
        <v>7</v>
      </c>
      <c r="N26" s="86">
        <f>INDEX('dmc2564 ข้อมูลดิบ'!$C$3:$CR$173,MATCH($A26,'dmc2564 ข้อมูลดิบ'!$C$3:$C$171,0),56)</f>
        <v>7</v>
      </c>
      <c r="O26" s="83">
        <f t="shared" si="1"/>
        <v>14</v>
      </c>
      <c r="P26" s="86">
        <f>INDEX('dmc2564 ข้อมูลดิบ'!$C$3:$CR$173,MATCH($A26,'dmc2564 ข้อมูลดิบ'!$C$3:$C$171,0),58)</f>
        <v>1</v>
      </c>
      <c r="Q26" s="83">
        <f t="shared" si="3"/>
        <v>36</v>
      </c>
      <c r="R26" s="83">
        <f t="shared" si="4"/>
        <v>11</v>
      </c>
      <c r="S26" s="87">
        <f t="shared" si="5"/>
        <v>47</v>
      </c>
      <c r="T26" s="83">
        <f t="shared" si="6"/>
        <v>3</v>
      </c>
    </row>
    <row r="27" spans="1:20" ht="21.9" customHeight="1">
      <c r="A27" s="79">
        <v>64020133</v>
      </c>
      <c r="B27" s="83">
        <v>23</v>
      </c>
      <c r="C27" s="88" t="s">
        <v>211</v>
      </c>
      <c r="D27" s="83" t="s">
        <v>253</v>
      </c>
      <c r="E27" s="86">
        <f>INDEX('dmc2564 ข้อมูลดิบ'!$C$3:$CR$173,MATCH($A27,'dmc2564 ข้อมูลดิบ'!$C$3:$C$171,0),47)</f>
        <v>2</v>
      </c>
      <c r="F27" s="86">
        <f>INDEX('dmc2564 ข้อมูลดิบ'!$C$3:$CR$173,MATCH($A27,'dmc2564 ข้อมูลดิบ'!$C$3:$C$171,0),48)</f>
        <v>6</v>
      </c>
      <c r="G27" s="83">
        <f t="shared" si="0"/>
        <v>8</v>
      </c>
      <c r="H27" s="86">
        <f>INDEX('dmc2564 ข้อมูลดิบ'!$C$3:$CR$173,MATCH($A27,'dmc2564 ข้อมูลดิบ'!$C$3:$C$171,0),50)</f>
        <v>1</v>
      </c>
      <c r="I27" s="86">
        <f>INDEX('dmc2564 ข้อมูลดิบ'!$C$3:$CR$173,MATCH($A27,'dmc2564 ข้อมูลดิบ'!$C$3:$C$171,0),51)</f>
        <v>12</v>
      </c>
      <c r="J27" s="86">
        <f>INDEX('dmc2564 ข้อมูลดิบ'!$C$3:$CR$173,MATCH($A27,'dmc2564 ข้อมูลดิบ'!$C$3:$C$171,0),52)</f>
        <v>4</v>
      </c>
      <c r="K27" s="83">
        <f t="shared" si="2"/>
        <v>16</v>
      </c>
      <c r="L27" s="86">
        <f>INDEX('dmc2564 ข้อมูลดิบ'!$C$3:$CR$173,MATCH($A27,'dmc2564 ข้อมูลดิบ'!$C$3:$C$171,0),54)</f>
        <v>1</v>
      </c>
      <c r="M27" s="86">
        <f>INDEX('dmc2564 ข้อมูลดิบ'!$C$3:$CR$173,MATCH($A27,'dmc2564 ข้อมูลดิบ'!$C$3:$C$171,0),55)</f>
        <v>9</v>
      </c>
      <c r="N27" s="86">
        <f>INDEX('dmc2564 ข้อมูลดิบ'!$C$3:$CR$173,MATCH($A27,'dmc2564 ข้อมูลดิบ'!$C$3:$C$171,0),56)</f>
        <v>4</v>
      </c>
      <c r="O27" s="83">
        <f t="shared" si="1"/>
        <v>13</v>
      </c>
      <c r="P27" s="86">
        <f>INDEX('dmc2564 ข้อมูลดิบ'!$C$3:$CR$173,MATCH($A27,'dmc2564 ข้อมูลดิบ'!$C$3:$C$171,0),58)</f>
        <v>1</v>
      </c>
      <c r="Q27" s="83">
        <f t="shared" si="3"/>
        <v>23</v>
      </c>
      <c r="R27" s="83">
        <f t="shared" si="4"/>
        <v>14</v>
      </c>
      <c r="S27" s="87">
        <f t="shared" si="5"/>
        <v>37</v>
      </c>
      <c r="T27" s="83">
        <f t="shared" si="6"/>
        <v>3</v>
      </c>
    </row>
    <row r="28" spans="1:20" ht="21.9" customHeight="1">
      <c r="A28" s="79">
        <v>64020134</v>
      </c>
      <c r="B28" s="83">
        <v>24</v>
      </c>
      <c r="C28" s="88" t="s">
        <v>207</v>
      </c>
      <c r="D28" s="83" t="s">
        <v>253</v>
      </c>
      <c r="E28" s="86">
        <f>INDEX('dmc2564 ข้อมูลดิบ'!$C$3:$CR$173,MATCH($A28,'dmc2564 ข้อมูลดิบ'!$C$3:$C$171,0),47)</f>
        <v>18</v>
      </c>
      <c r="F28" s="86">
        <f>INDEX('dmc2564 ข้อมูลดิบ'!$C$3:$CR$173,MATCH($A28,'dmc2564 ข้อมูลดิบ'!$C$3:$C$171,0),48)</f>
        <v>10</v>
      </c>
      <c r="G28" s="83">
        <f t="shared" si="0"/>
        <v>28</v>
      </c>
      <c r="H28" s="86">
        <f>INDEX('dmc2564 ข้อมูลดิบ'!$C$3:$CR$173,MATCH($A28,'dmc2564 ข้อมูลดิบ'!$C$3:$C$171,0),50)</f>
        <v>1</v>
      </c>
      <c r="I28" s="86">
        <f>INDEX('dmc2564 ข้อมูลดิบ'!$C$3:$CR$173,MATCH($A28,'dmc2564 ข้อมูลดิบ'!$C$3:$C$171,0),51)</f>
        <v>15</v>
      </c>
      <c r="J28" s="86">
        <f>INDEX('dmc2564 ข้อมูลดิบ'!$C$3:$CR$173,MATCH($A28,'dmc2564 ข้อมูลดิบ'!$C$3:$C$171,0),52)</f>
        <v>9</v>
      </c>
      <c r="K28" s="83">
        <f t="shared" si="2"/>
        <v>24</v>
      </c>
      <c r="L28" s="86">
        <f>INDEX('dmc2564 ข้อมูลดิบ'!$C$3:$CR$173,MATCH($A28,'dmc2564 ข้อมูลดิบ'!$C$3:$C$171,0),54)</f>
        <v>1</v>
      </c>
      <c r="M28" s="86">
        <f>INDEX('dmc2564 ข้อมูลดิบ'!$C$3:$CR$173,MATCH($A28,'dmc2564 ข้อมูลดิบ'!$C$3:$C$171,0),55)</f>
        <v>5</v>
      </c>
      <c r="N28" s="86">
        <f>INDEX('dmc2564 ข้อมูลดิบ'!$C$3:$CR$173,MATCH($A28,'dmc2564 ข้อมูลดิบ'!$C$3:$C$171,0),56)</f>
        <v>15</v>
      </c>
      <c r="O28" s="83">
        <f t="shared" si="1"/>
        <v>20</v>
      </c>
      <c r="P28" s="86">
        <f>INDEX('dmc2564 ข้อมูลดิบ'!$C$3:$CR$173,MATCH($A28,'dmc2564 ข้อมูลดิบ'!$C$3:$C$171,0),58)</f>
        <v>1</v>
      </c>
      <c r="Q28" s="83">
        <f t="shared" si="3"/>
        <v>38</v>
      </c>
      <c r="R28" s="83">
        <f t="shared" si="4"/>
        <v>34</v>
      </c>
      <c r="S28" s="87">
        <f t="shared" si="5"/>
        <v>72</v>
      </c>
      <c r="T28" s="83">
        <f t="shared" si="6"/>
        <v>3</v>
      </c>
    </row>
    <row r="29" spans="1:20" ht="21.9" customHeight="1">
      <c r="A29" s="79">
        <v>64020138</v>
      </c>
      <c r="B29" s="83">
        <v>25</v>
      </c>
      <c r="C29" s="88" t="s">
        <v>214</v>
      </c>
      <c r="D29" s="83" t="s">
        <v>253</v>
      </c>
      <c r="E29" s="86">
        <f>INDEX('dmc2564 ข้อมูลดิบ'!$C$3:$CR$173,MATCH($A29,'dmc2564 ข้อมูลดิบ'!$C$3:$C$171,0),47)</f>
        <v>7</v>
      </c>
      <c r="F29" s="86">
        <f>INDEX('dmc2564 ข้อมูลดิบ'!$C$3:$CR$173,MATCH($A29,'dmc2564 ข้อมูลดิบ'!$C$3:$C$171,0),48)</f>
        <v>2</v>
      </c>
      <c r="G29" s="83">
        <f t="shared" si="0"/>
        <v>9</v>
      </c>
      <c r="H29" s="86">
        <f>INDEX('dmc2564 ข้อมูลดิบ'!$C$3:$CR$173,MATCH($A29,'dmc2564 ข้อมูลดิบ'!$C$3:$C$171,0),50)</f>
        <v>1</v>
      </c>
      <c r="I29" s="86">
        <f>INDEX('dmc2564 ข้อมูลดิบ'!$C$3:$CR$173,MATCH($A29,'dmc2564 ข้อมูลดิบ'!$C$3:$C$171,0),51)</f>
        <v>6</v>
      </c>
      <c r="J29" s="86">
        <f>INDEX('dmc2564 ข้อมูลดิบ'!$C$3:$CR$173,MATCH($A29,'dmc2564 ข้อมูลดิบ'!$C$3:$C$171,0),52)</f>
        <v>5</v>
      </c>
      <c r="K29" s="83">
        <f t="shared" si="2"/>
        <v>11</v>
      </c>
      <c r="L29" s="86">
        <f>INDEX('dmc2564 ข้อมูลดิบ'!$C$3:$CR$173,MATCH($A29,'dmc2564 ข้อมูลดิบ'!$C$3:$C$171,0),54)</f>
        <v>1</v>
      </c>
      <c r="M29" s="86">
        <f>INDEX('dmc2564 ข้อมูลดิบ'!$C$3:$CR$173,MATCH($A29,'dmc2564 ข้อมูลดิบ'!$C$3:$C$171,0),55)</f>
        <v>6</v>
      </c>
      <c r="N29" s="86">
        <f>INDEX('dmc2564 ข้อมูลดิบ'!$C$3:$CR$173,MATCH($A29,'dmc2564 ข้อมูลดิบ'!$C$3:$C$171,0),56)</f>
        <v>4</v>
      </c>
      <c r="O29" s="83">
        <f t="shared" si="1"/>
        <v>10</v>
      </c>
      <c r="P29" s="86">
        <f>INDEX('dmc2564 ข้อมูลดิบ'!$C$3:$CR$173,MATCH($A29,'dmc2564 ข้อมูลดิบ'!$C$3:$C$171,0),58)</f>
        <v>1</v>
      </c>
      <c r="Q29" s="83">
        <f t="shared" si="3"/>
        <v>19</v>
      </c>
      <c r="R29" s="83">
        <f t="shared" si="4"/>
        <v>11</v>
      </c>
      <c r="S29" s="87">
        <f t="shared" si="5"/>
        <v>30</v>
      </c>
      <c r="T29" s="83">
        <f t="shared" si="6"/>
        <v>3</v>
      </c>
    </row>
    <row r="30" spans="1:20" ht="21.9" customHeight="1">
      <c r="A30" s="79">
        <v>64020142</v>
      </c>
      <c r="B30" s="83">
        <v>26</v>
      </c>
      <c r="C30" s="88" t="s">
        <v>190</v>
      </c>
      <c r="D30" s="83" t="s">
        <v>253</v>
      </c>
      <c r="E30" s="86">
        <f>INDEX('dmc2564 ข้อมูลดิบ'!$C$3:$CR$173,MATCH($A30,'dmc2564 ข้อมูลดิบ'!$C$3:$C$171,0),47)</f>
        <v>7</v>
      </c>
      <c r="F30" s="86">
        <f>INDEX('dmc2564 ข้อมูลดิบ'!$C$3:$CR$173,MATCH($A30,'dmc2564 ข้อมูลดิบ'!$C$3:$C$171,0),48)</f>
        <v>3</v>
      </c>
      <c r="G30" s="83">
        <f t="shared" si="0"/>
        <v>10</v>
      </c>
      <c r="H30" s="86">
        <f>INDEX('dmc2564 ข้อมูลดิบ'!$C$3:$CR$173,MATCH($A30,'dmc2564 ข้อมูลดิบ'!$C$3:$C$171,0),50)</f>
        <v>1</v>
      </c>
      <c r="I30" s="86">
        <f>INDEX('dmc2564 ข้อมูลดิบ'!$C$3:$CR$173,MATCH($A30,'dmc2564 ข้อมูลดิบ'!$C$3:$C$171,0),51)</f>
        <v>4</v>
      </c>
      <c r="J30" s="86">
        <f>INDEX('dmc2564 ข้อมูลดิบ'!$C$3:$CR$173,MATCH($A30,'dmc2564 ข้อมูลดิบ'!$C$3:$C$171,0),52)</f>
        <v>2</v>
      </c>
      <c r="K30" s="83">
        <f t="shared" si="2"/>
        <v>6</v>
      </c>
      <c r="L30" s="86">
        <f>INDEX('dmc2564 ข้อมูลดิบ'!$C$3:$CR$173,MATCH($A30,'dmc2564 ข้อมูลดิบ'!$C$3:$C$171,0),54)</f>
        <v>1</v>
      </c>
      <c r="M30" s="86">
        <f>INDEX('dmc2564 ข้อมูลดิบ'!$C$3:$CR$173,MATCH($A30,'dmc2564 ข้อมูลดิบ'!$C$3:$C$171,0),55)</f>
        <v>7</v>
      </c>
      <c r="N30" s="86">
        <f>INDEX('dmc2564 ข้อมูลดิบ'!$C$3:$CR$173,MATCH($A30,'dmc2564 ข้อมูลดิบ'!$C$3:$C$171,0),56)</f>
        <v>2</v>
      </c>
      <c r="O30" s="83">
        <f t="shared" si="1"/>
        <v>9</v>
      </c>
      <c r="P30" s="86">
        <f>INDEX('dmc2564 ข้อมูลดิบ'!$C$3:$CR$173,MATCH($A30,'dmc2564 ข้อมูลดิบ'!$C$3:$C$171,0),58)</f>
        <v>1</v>
      </c>
      <c r="Q30" s="83">
        <f t="shared" si="3"/>
        <v>18</v>
      </c>
      <c r="R30" s="83">
        <f t="shared" si="4"/>
        <v>7</v>
      </c>
      <c r="S30" s="87">
        <f t="shared" si="5"/>
        <v>25</v>
      </c>
      <c r="T30" s="83">
        <f t="shared" si="6"/>
        <v>3</v>
      </c>
    </row>
    <row r="31" spans="1:20" ht="21.9" customHeight="1">
      <c r="A31" s="79">
        <v>64020153</v>
      </c>
      <c r="B31" s="83">
        <v>27</v>
      </c>
      <c r="C31" s="88" t="s">
        <v>198</v>
      </c>
      <c r="D31" s="83" t="s">
        <v>253</v>
      </c>
      <c r="E31" s="86">
        <f>INDEX('dmc2564 ข้อมูลดิบ'!$C$3:$CR$173,MATCH($A31,'dmc2564 ข้อมูลดิบ'!$C$3:$C$171,0),47)</f>
        <v>8</v>
      </c>
      <c r="F31" s="86">
        <f>INDEX('dmc2564 ข้อมูลดิบ'!$C$3:$CR$173,MATCH($A31,'dmc2564 ข้อมูลดิบ'!$C$3:$C$171,0),48)</f>
        <v>7</v>
      </c>
      <c r="G31" s="83">
        <f t="shared" si="0"/>
        <v>15</v>
      </c>
      <c r="H31" s="86">
        <f>INDEX('dmc2564 ข้อมูลดิบ'!$C$3:$CR$173,MATCH($A31,'dmc2564 ข้อมูลดิบ'!$C$3:$C$171,0),50)</f>
        <v>1</v>
      </c>
      <c r="I31" s="86">
        <f>INDEX('dmc2564 ข้อมูลดิบ'!$C$3:$CR$173,MATCH($A31,'dmc2564 ข้อมูลดิบ'!$C$3:$C$171,0),51)</f>
        <v>7</v>
      </c>
      <c r="J31" s="86">
        <f>INDEX('dmc2564 ข้อมูลดิบ'!$C$3:$CR$173,MATCH($A31,'dmc2564 ข้อมูลดิบ'!$C$3:$C$171,0),52)</f>
        <v>5</v>
      </c>
      <c r="K31" s="83">
        <f t="shared" si="2"/>
        <v>12</v>
      </c>
      <c r="L31" s="86">
        <f>INDEX('dmc2564 ข้อมูลดิบ'!$C$3:$CR$173,MATCH($A31,'dmc2564 ข้อมูลดิบ'!$C$3:$C$171,0),54)</f>
        <v>1</v>
      </c>
      <c r="M31" s="86">
        <f>INDEX('dmc2564 ข้อมูลดิบ'!$C$3:$CR$173,MATCH($A31,'dmc2564 ข้อมูลดิบ'!$C$3:$C$171,0),55)</f>
        <v>8</v>
      </c>
      <c r="N31" s="86">
        <f>INDEX('dmc2564 ข้อมูลดิบ'!$C$3:$CR$173,MATCH($A31,'dmc2564 ข้อมูลดิบ'!$C$3:$C$171,0),56)</f>
        <v>6</v>
      </c>
      <c r="O31" s="83">
        <f t="shared" si="1"/>
        <v>14</v>
      </c>
      <c r="P31" s="86">
        <f>INDEX('dmc2564 ข้อมูลดิบ'!$C$3:$CR$173,MATCH($A31,'dmc2564 ข้อมูลดิบ'!$C$3:$C$171,0),58)</f>
        <v>1</v>
      </c>
      <c r="Q31" s="83">
        <f t="shared" si="3"/>
        <v>23</v>
      </c>
      <c r="R31" s="83">
        <f t="shared" si="4"/>
        <v>18</v>
      </c>
      <c r="S31" s="87">
        <f t="shared" si="5"/>
        <v>41</v>
      </c>
      <c r="T31" s="83">
        <f t="shared" si="6"/>
        <v>3</v>
      </c>
    </row>
    <row r="32" spans="1:20" ht="21.9" customHeight="1">
      <c r="A32" s="79">
        <v>64020163</v>
      </c>
      <c r="B32" s="83">
        <v>28</v>
      </c>
      <c r="C32" s="88" t="s">
        <v>48</v>
      </c>
      <c r="D32" s="83" t="s">
        <v>250</v>
      </c>
      <c r="E32" s="86">
        <f>INDEX('dmc2564 ข้อมูลดิบ'!$C$3:$CR$173,MATCH($A32,'dmc2564 ข้อมูลดิบ'!$C$3:$C$171,0),47)</f>
        <v>24</v>
      </c>
      <c r="F32" s="86">
        <f>INDEX('dmc2564 ข้อมูลดิบ'!$C$3:$CR$173,MATCH($A32,'dmc2564 ข้อมูลดิบ'!$C$3:$C$171,0),48)</f>
        <v>13</v>
      </c>
      <c r="G32" s="83">
        <f t="shared" si="0"/>
        <v>37</v>
      </c>
      <c r="H32" s="86">
        <f>INDEX('dmc2564 ข้อมูลดิบ'!$C$3:$CR$173,MATCH($A32,'dmc2564 ข้อมูลดิบ'!$C$3:$C$171,0),50)</f>
        <v>1</v>
      </c>
      <c r="I32" s="86">
        <f>INDEX('dmc2564 ข้อมูลดิบ'!$C$3:$CR$173,MATCH($A32,'dmc2564 ข้อมูลดิบ'!$C$3:$C$171,0),51)</f>
        <v>18</v>
      </c>
      <c r="J32" s="86">
        <f>INDEX('dmc2564 ข้อมูลดิบ'!$C$3:$CR$173,MATCH($A32,'dmc2564 ข้อมูลดิบ'!$C$3:$C$171,0),52)</f>
        <v>9</v>
      </c>
      <c r="K32" s="83">
        <f t="shared" si="2"/>
        <v>27</v>
      </c>
      <c r="L32" s="86">
        <f>INDEX('dmc2564 ข้อมูลดิบ'!$C$3:$CR$173,MATCH($A32,'dmc2564 ข้อมูลดิบ'!$C$3:$C$171,0),54)</f>
        <v>1</v>
      </c>
      <c r="M32" s="86">
        <f>INDEX('dmc2564 ข้อมูลดิบ'!$C$3:$CR$173,MATCH($A32,'dmc2564 ข้อมูลดิบ'!$C$3:$C$171,0),55)</f>
        <v>23</v>
      </c>
      <c r="N32" s="86">
        <f>INDEX('dmc2564 ข้อมูลดิบ'!$C$3:$CR$173,MATCH($A32,'dmc2564 ข้อมูลดิบ'!$C$3:$C$171,0),56)</f>
        <v>11</v>
      </c>
      <c r="O32" s="83">
        <f t="shared" si="1"/>
        <v>34</v>
      </c>
      <c r="P32" s="86">
        <f>INDEX('dmc2564 ข้อมูลดิบ'!$C$3:$CR$173,MATCH($A32,'dmc2564 ข้อมูลดิบ'!$C$3:$C$171,0),58)</f>
        <v>1</v>
      </c>
      <c r="Q32" s="83">
        <f t="shared" si="3"/>
        <v>65</v>
      </c>
      <c r="R32" s="83">
        <f t="shared" si="4"/>
        <v>33</v>
      </c>
      <c r="S32" s="87">
        <f t="shared" si="5"/>
        <v>98</v>
      </c>
      <c r="T32" s="83">
        <f t="shared" si="6"/>
        <v>3</v>
      </c>
    </row>
    <row r="33" spans="1:20" ht="21.9" customHeight="1">
      <c r="A33" s="79">
        <v>64020172</v>
      </c>
      <c r="B33" s="83">
        <v>29</v>
      </c>
      <c r="C33" s="88" t="s">
        <v>134</v>
      </c>
      <c r="D33" s="83" t="s">
        <v>250</v>
      </c>
      <c r="E33" s="86">
        <f>INDEX('dmc2564 ข้อมูลดิบ'!$C$3:$CR$173,MATCH($A33,'dmc2564 ข้อมูลดิบ'!$C$3:$C$171,0),47)</f>
        <v>8</v>
      </c>
      <c r="F33" s="86">
        <f>INDEX('dmc2564 ข้อมูลดิบ'!$C$3:$CR$173,MATCH($A33,'dmc2564 ข้อมูลดิบ'!$C$3:$C$171,0),48)</f>
        <v>10</v>
      </c>
      <c r="G33" s="83">
        <f t="shared" si="0"/>
        <v>18</v>
      </c>
      <c r="H33" s="86">
        <f>INDEX('dmc2564 ข้อมูลดิบ'!$C$3:$CR$173,MATCH($A33,'dmc2564 ข้อมูลดิบ'!$C$3:$C$171,0),50)</f>
        <v>1</v>
      </c>
      <c r="I33" s="86">
        <f>INDEX('dmc2564 ข้อมูลดิบ'!$C$3:$CR$173,MATCH($A33,'dmc2564 ข้อมูลดิบ'!$C$3:$C$171,0),51)</f>
        <v>4</v>
      </c>
      <c r="J33" s="86">
        <f>INDEX('dmc2564 ข้อมูลดิบ'!$C$3:$CR$173,MATCH($A33,'dmc2564 ข้อมูลดิบ'!$C$3:$C$171,0),52)</f>
        <v>8</v>
      </c>
      <c r="K33" s="83">
        <f t="shared" si="2"/>
        <v>12</v>
      </c>
      <c r="L33" s="86">
        <f>INDEX('dmc2564 ข้อมูลดิบ'!$C$3:$CR$173,MATCH($A33,'dmc2564 ข้อมูลดิบ'!$C$3:$C$171,0),54)</f>
        <v>1</v>
      </c>
      <c r="M33" s="86">
        <f>INDEX('dmc2564 ข้อมูลดิบ'!$C$3:$CR$173,MATCH($A33,'dmc2564 ข้อมูลดิบ'!$C$3:$C$171,0),55)</f>
        <v>6</v>
      </c>
      <c r="N33" s="86">
        <f>INDEX('dmc2564 ข้อมูลดิบ'!$C$3:$CR$173,MATCH($A33,'dmc2564 ข้อมูลดิบ'!$C$3:$C$171,0),56)</f>
        <v>5</v>
      </c>
      <c r="O33" s="83">
        <f t="shared" si="1"/>
        <v>11</v>
      </c>
      <c r="P33" s="86">
        <f>INDEX('dmc2564 ข้อมูลดิบ'!$C$3:$CR$173,MATCH($A33,'dmc2564 ข้อมูลดิบ'!$C$3:$C$171,0),58)</f>
        <v>1</v>
      </c>
      <c r="Q33" s="83">
        <f t="shared" si="3"/>
        <v>18</v>
      </c>
      <c r="R33" s="83">
        <f t="shared" si="4"/>
        <v>23</v>
      </c>
      <c r="S33" s="87">
        <f t="shared" si="5"/>
        <v>41</v>
      </c>
      <c r="T33" s="83">
        <f t="shared" si="6"/>
        <v>3</v>
      </c>
    </row>
    <row r="34" spans="1:20" ht="21.9" customHeight="1">
      <c r="A34" s="79">
        <v>64020173</v>
      </c>
      <c r="B34" s="83">
        <v>30</v>
      </c>
      <c r="C34" s="88" t="s">
        <v>77</v>
      </c>
      <c r="D34" s="83" t="s">
        <v>251</v>
      </c>
      <c r="E34" s="86">
        <f>INDEX('dmc2564 ข้อมูลดิบ'!$C$3:$CR$173,MATCH($A34,'dmc2564 ข้อมูลดิบ'!$C$3:$C$171,0),47)</f>
        <v>15</v>
      </c>
      <c r="F34" s="86">
        <f>INDEX('dmc2564 ข้อมูลดิบ'!$C$3:$CR$173,MATCH($A34,'dmc2564 ข้อมูลดิบ'!$C$3:$C$171,0),48)</f>
        <v>11</v>
      </c>
      <c r="G34" s="83">
        <f t="shared" si="0"/>
        <v>26</v>
      </c>
      <c r="H34" s="86">
        <f>INDEX('dmc2564 ข้อมูลดิบ'!$C$3:$CR$173,MATCH($A34,'dmc2564 ข้อมูลดิบ'!$C$3:$C$171,0),50)</f>
        <v>1</v>
      </c>
      <c r="I34" s="86">
        <f>INDEX('dmc2564 ข้อมูลดิบ'!$C$3:$CR$173,MATCH($A34,'dmc2564 ข้อมูลดิบ'!$C$3:$C$171,0),51)</f>
        <v>12</v>
      </c>
      <c r="J34" s="86">
        <f>INDEX('dmc2564 ข้อมูลดิบ'!$C$3:$CR$173,MATCH($A34,'dmc2564 ข้อมูลดิบ'!$C$3:$C$171,0),52)</f>
        <v>7</v>
      </c>
      <c r="K34" s="83">
        <f t="shared" si="2"/>
        <v>19</v>
      </c>
      <c r="L34" s="86">
        <f>INDEX('dmc2564 ข้อมูลดิบ'!$C$3:$CR$173,MATCH($A34,'dmc2564 ข้อมูลดิบ'!$C$3:$C$171,0),54)</f>
        <v>1</v>
      </c>
      <c r="M34" s="86">
        <f>INDEX('dmc2564 ข้อมูลดิบ'!$C$3:$CR$173,MATCH($A34,'dmc2564 ข้อมูลดิบ'!$C$3:$C$171,0),55)</f>
        <v>22</v>
      </c>
      <c r="N34" s="86">
        <f>INDEX('dmc2564 ข้อมูลดิบ'!$C$3:$CR$173,MATCH($A34,'dmc2564 ข้อมูลดิบ'!$C$3:$C$171,0),56)</f>
        <v>7</v>
      </c>
      <c r="O34" s="83">
        <f t="shared" si="1"/>
        <v>29</v>
      </c>
      <c r="P34" s="86">
        <f>INDEX('dmc2564 ข้อมูลดิบ'!$C$3:$CR$173,MATCH($A34,'dmc2564 ข้อมูลดิบ'!$C$3:$C$171,0),58)</f>
        <v>1</v>
      </c>
      <c r="Q34" s="83">
        <f t="shared" si="3"/>
        <v>49</v>
      </c>
      <c r="R34" s="83">
        <f t="shared" si="4"/>
        <v>25</v>
      </c>
      <c r="S34" s="87">
        <f t="shared" si="5"/>
        <v>74</v>
      </c>
      <c r="T34" s="83">
        <f t="shared" si="6"/>
        <v>3</v>
      </c>
    </row>
    <row r="35" spans="1:20" ht="21.9" customHeight="1">
      <c r="A35" s="79">
        <v>64020180</v>
      </c>
      <c r="B35" s="83">
        <v>31</v>
      </c>
      <c r="C35" s="88" t="s">
        <v>87</v>
      </c>
      <c r="D35" s="83" t="s">
        <v>251</v>
      </c>
      <c r="E35" s="86">
        <f>INDEX('dmc2564 ข้อมูลดิบ'!$C$3:$CR$173,MATCH($A35,'dmc2564 ข้อมูลดิบ'!$C$3:$C$171,0),47)</f>
        <v>10</v>
      </c>
      <c r="F35" s="86">
        <f>INDEX('dmc2564 ข้อมูลดิบ'!$C$3:$CR$173,MATCH($A35,'dmc2564 ข้อมูลดิบ'!$C$3:$C$171,0),48)</f>
        <v>8</v>
      </c>
      <c r="G35" s="83">
        <f t="shared" si="0"/>
        <v>18</v>
      </c>
      <c r="H35" s="86">
        <f>INDEX('dmc2564 ข้อมูลดิบ'!$C$3:$CR$173,MATCH($A35,'dmc2564 ข้อมูลดิบ'!$C$3:$C$171,0),50)</f>
        <v>1</v>
      </c>
      <c r="I35" s="86">
        <f>INDEX('dmc2564 ข้อมูลดิบ'!$C$3:$CR$173,MATCH($A35,'dmc2564 ข้อมูลดิบ'!$C$3:$C$171,0),51)</f>
        <v>13</v>
      </c>
      <c r="J35" s="86">
        <f>INDEX('dmc2564 ข้อมูลดิบ'!$C$3:$CR$173,MATCH($A35,'dmc2564 ข้อมูลดิบ'!$C$3:$C$171,0),52)</f>
        <v>8</v>
      </c>
      <c r="K35" s="83">
        <f t="shared" si="2"/>
        <v>21</v>
      </c>
      <c r="L35" s="86">
        <f>INDEX('dmc2564 ข้อมูลดิบ'!$C$3:$CR$173,MATCH($A35,'dmc2564 ข้อมูลดิบ'!$C$3:$C$171,0),54)</f>
        <v>1</v>
      </c>
      <c r="M35" s="86">
        <f>INDEX('dmc2564 ข้อมูลดิบ'!$C$3:$CR$173,MATCH($A35,'dmc2564 ข้อมูลดิบ'!$C$3:$C$171,0),55)</f>
        <v>4</v>
      </c>
      <c r="N35" s="86">
        <f>INDEX('dmc2564 ข้อมูลดิบ'!$C$3:$CR$173,MATCH($A35,'dmc2564 ข้อมูลดิบ'!$C$3:$C$171,0),56)</f>
        <v>7</v>
      </c>
      <c r="O35" s="83">
        <f t="shared" si="1"/>
        <v>11</v>
      </c>
      <c r="P35" s="86">
        <f>INDEX('dmc2564 ข้อมูลดิบ'!$C$3:$CR$173,MATCH($A35,'dmc2564 ข้อมูลดิบ'!$C$3:$C$171,0),58)</f>
        <v>1</v>
      </c>
      <c r="Q35" s="83">
        <f t="shared" si="3"/>
        <v>27</v>
      </c>
      <c r="R35" s="83">
        <f t="shared" si="4"/>
        <v>23</v>
      </c>
      <c r="S35" s="87">
        <f t="shared" si="5"/>
        <v>50</v>
      </c>
      <c r="T35" s="83">
        <f t="shared" si="6"/>
        <v>3</v>
      </c>
    </row>
    <row r="36" spans="1:20" ht="21.9" customHeight="1">
      <c r="A36" s="79">
        <v>64020183</v>
      </c>
      <c r="B36" s="83">
        <v>32</v>
      </c>
      <c r="C36" s="88" t="s">
        <v>349</v>
      </c>
      <c r="D36" s="83" t="s">
        <v>251</v>
      </c>
      <c r="E36" s="86">
        <f>INDEX('dmc2564 ข้อมูลดิบ'!$C$3:$CR$173,MATCH($A36,'dmc2564 ข้อมูลดิบ'!$C$3:$C$171,0),47)</f>
        <v>11</v>
      </c>
      <c r="F36" s="86">
        <f>INDEX('dmc2564 ข้อมูลดิบ'!$C$3:$CR$173,MATCH($A36,'dmc2564 ข้อมูลดิบ'!$C$3:$C$171,0),48)</f>
        <v>7</v>
      </c>
      <c r="G36" s="83">
        <f t="shared" si="0"/>
        <v>18</v>
      </c>
      <c r="H36" s="86">
        <f>INDEX('dmc2564 ข้อมูลดิบ'!$C$3:$CR$173,MATCH($A36,'dmc2564 ข้อมูลดิบ'!$C$3:$C$171,0),50)</f>
        <v>1</v>
      </c>
      <c r="I36" s="86">
        <f>INDEX('dmc2564 ข้อมูลดิบ'!$C$3:$CR$173,MATCH($A36,'dmc2564 ข้อมูลดิบ'!$C$3:$C$171,0),51)</f>
        <v>10</v>
      </c>
      <c r="J36" s="86">
        <f>INDEX('dmc2564 ข้อมูลดิบ'!$C$3:$CR$173,MATCH($A36,'dmc2564 ข้อมูลดิบ'!$C$3:$C$171,0),52)</f>
        <v>6</v>
      </c>
      <c r="K36" s="83">
        <f t="shared" si="2"/>
        <v>16</v>
      </c>
      <c r="L36" s="86">
        <f>INDEX('dmc2564 ข้อมูลดิบ'!$C$3:$CR$173,MATCH($A36,'dmc2564 ข้อมูลดิบ'!$C$3:$C$171,0),54)</f>
        <v>1</v>
      </c>
      <c r="M36" s="86">
        <f>INDEX('dmc2564 ข้อมูลดิบ'!$C$3:$CR$173,MATCH($A36,'dmc2564 ข้อมูลดิบ'!$C$3:$C$171,0),55)</f>
        <v>8</v>
      </c>
      <c r="N36" s="86">
        <f>INDEX('dmc2564 ข้อมูลดิบ'!$C$3:$CR$173,MATCH($A36,'dmc2564 ข้อมูลดิบ'!$C$3:$C$171,0),56)</f>
        <v>6</v>
      </c>
      <c r="O36" s="83">
        <f t="shared" si="1"/>
        <v>14</v>
      </c>
      <c r="P36" s="86">
        <f>INDEX('dmc2564 ข้อมูลดิบ'!$C$3:$CR$173,MATCH($A36,'dmc2564 ข้อมูลดิบ'!$C$3:$C$171,0),58)</f>
        <v>1</v>
      </c>
      <c r="Q36" s="83">
        <f t="shared" si="3"/>
        <v>29</v>
      </c>
      <c r="R36" s="83">
        <f t="shared" si="4"/>
        <v>19</v>
      </c>
      <c r="S36" s="87">
        <f t="shared" si="5"/>
        <v>48</v>
      </c>
      <c r="T36" s="83">
        <f t="shared" si="6"/>
        <v>3</v>
      </c>
    </row>
    <row r="37" spans="1:20" ht="21.9" customHeight="1">
      <c r="A37" s="79">
        <v>64020187</v>
      </c>
      <c r="B37" s="83">
        <v>33</v>
      </c>
      <c r="C37" s="88" t="s">
        <v>98</v>
      </c>
      <c r="D37" s="83" t="s">
        <v>251</v>
      </c>
      <c r="E37" s="86">
        <f>INDEX('dmc2564 ข้อมูลดิบ'!$C$3:$CR$173,MATCH($A37,'dmc2564 ข้อมูลดิบ'!$C$3:$C$171,0),47)</f>
        <v>16</v>
      </c>
      <c r="F37" s="86">
        <f>INDEX('dmc2564 ข้อมูลดิบ'!$C$3:$CR$173,MATCH($A37,'dmc2564 ข้อมูลดิบ'!$C$3:$C$171,0),48)</f>
        <v>11</v>
      </c>
      <c r="G37" s="83">
        <f t="shared" si="0"/>
        <v>27</v>
      </c>
      <c r="H37" s="86">
        <f>INDEX('dmc2564 ข้อมูลดิบ'!$C$3:$CR$173,MATCH($A37,'dmc2564 ข้อมูลดิบ'!$C$3:$C$171,0),50)</f>
        <v>1</v>
      </c>
      <c r="I37" s="86">
        <f>INDEX('dmc2564 ข้อมูลดิบ'!$C$3:$CR$173,MATCH($A37,'dmc2564 ข้อมูลดิบ'!$C$3:$C$171,0),51)</f>
        <v>8</v>
      </c>
      <c r="J37" s="86">
        <f>INDEX('dmc2564 ข้อมูลดิบ'!$C$3:$CR$173,MATCH($A37,'dmc2564 ข้อมูลดิบ'!$C$3:$C$171,0),52)</f>
        <v>5</v>
      </c>
      <c r="K37" s="83">
        <f t="shared" si="2"/>
        <v>13</v>
      </c>
      <c r="L37" s="86">
        <f>INDEX('dmc2564 ข้อมูลดิบ'!$C$3:$CR$173,MATCH($A37,'dmc2564 ข้อมูลดิบ'!$C$3:$C$171,0),54)</f>
        <v>1</v>
      </c>
      <c r="M37" s="86">
        <f>INDEX('dmc2564 ข้อมูลดิบ'!$C$3:$CR$173,MATCH($A37,'dmc2564 ข้อมูลดิบ'!$C$3:$C$171,0),55)</f>
        <v>9</v>
      </c>
      <c r="N37" s="86">
        <f>INDEX('dmc2564 ข้อมูลดิบ'!$C$3:$CR$173,MATCH($A37,'dmc2564 ข้อมูลดิบ'!$C$3:$C$171,0),56)</f>
        <v>5</v>
      </c>
      <c r="O37" s="83">
        <f t="shared" si="1"/>
        <v>14</v>
      </c>
      <c r="P37" s="86">
        <f>INDEX('dmc2564 ข้อมูลดิบ'!$C$3:$CR$173,MATCH($A37,'dmc2564 ข้อมูลดิบ'!$C$3:$C$171,0),58)</f>
        <v>1</v>
      </c>
      <c r="Q37" s="83">
        <f t="shared" si="3"/>
        <v>33</v>
      </c>
      <c r="R37" s="83">
        <f t="shared" si="4"/>
        <v>21</v>
      </c>
      <c r="S37" s="87">
        <f t="shared" si="5"/>
        <v>54</v>
      </c>
      <c r="T37" s="83">
        <f t="shared" si="6"/>
        <v>3</v>
      </c>
    </row>
    <row r="38" spans="1:20" ht="21.9" customHeight="1">
      <c r="A38" s="79">
        <v>64020194</v>
      </c>
      <c r="B38" s="83">
        <v>34</v>
      </c>
      <c r="C38" s="88" t="s">
        <v>103</v>
      </c>
      <c r="D38" s="83" t="s">
        <v>251</v>
      </c>
      <c r="E38" s="86">
        <f>INDEX('dmc2564 ข้อมูลดิบ'!$C$3:$CR$173,MATCH($A38,'dmc2564 ข้อมูลดิบ'!$C$3:$C$171,0),47)</f>
        <v>2</v>
      </c>
      <c r="F38" s="86">
        <f>INDEX('dmc2564 ข้อมูลดิบ'!$C$3:$CR$173,MATCH($A38,'dmc2564 ข้อมูลดิบ'!$C$3:$C$171,0),48)</f>
        <v>4</v>
      </c>
      <c r="G38" s="83">
        <f t="shared" si="0"/>
        <v>6</v>
      </c>
      <c r="H38" s="86">
        <f>INDEX('dmc2564 ข้อมูลดิบ'!$C$3:$CR$173,MATCH($A38,'dmc2564 ข้อมูลดิบ'!$C$3:$C$171,0),50)</f>
        <v>1</v>
      </c>
      <c r="I38" s="86">
        <f>INDEX('dmc2564 ข้อมูลดิบ'!$C$3:$CR$173,MATCH($A38,'dmc2564 ข้อมูลดิบ'!$C$3:$C$171,0),51)</f>
        <v>6</v>
      </c>
      <c r="J38" s="86">
        <f>INDEX('dmc2564 ข้อมูลดิบ'!$C$3:$CR$173,MATCH($A38,'dmc2564 ข้อมูลดิบ'!$C$3:$C$171,0),52)</f>
        <v>5</v>
      </c>
      <c r="K38" s="83">
        <f t="shared" si="2"/>
        <v>11</v>
      </c>
      <c r="L38" s="86">
        <f>INDEX('dmc2564 ข้อมูลดิบ'!$C$3:$CR$173,MATCH($A38,'dmc2564 ข้อมูลดิบ'!$C$3:$C$171,0),54)</f>
        <v>1</v>
      </c>
      <c r="M38" s="86">
        <f>INDEX('dmc2564 ข้อมูลดิบ'!$C$3:$CR$173,MATCH($A38,'dmc2564 ข้อมูลดิบ'!$C$3:$C$171,0),55)</f>
        <v>9</v>
      </c>
      <c r="N38" s="86">
        <f>INDEX('dmc2564 ข้อมูลดิบ'!$C$3:$CR$173,MATCH($A38,'dmc2564 ข้อมูลดิบ'!$C$3:$C$171,0),56)</f>
        <v>3</v>
      </c>
      <c r="O38" s="83">
        <f t="shared" si="1"/>
        <v>12</v>
      </c>
      <c r="P38" s="86">
        <f>INDEX('dmc2564 ข้อมูลดิบ'!$C$3:$CR$173,MATCH($A38,'dmc2564 ข้อมูลดิบ'!$C$3:$C$171,0),58)</f>
        <v>1</v>
      </c>
      <c r="Q38" s="83">
        <f t="shared" si="3"/>
        <v>17</v>
      </c>
      <c r="R38" s="83">
        <f t="shared" si="4"/>
        <v>12</v>
      </c>
      <c r="S38" s="87">
        <f t="shared" si="5"/>
        <v>29</v>
      </c>
      <c r="T38" s="83">
        <f t="shared" si="6"/>
        <v>3</v>
      </c>
    </row>
    <row r="39" spans="1:20" ht="21.9" customHeight="1">
      <c r="A39" s="79">
        <v>64020198</v>
      </c>
      <c r="B39" s="83">
        <v>35</v>
      </c>
      <c r="C39" s="89" t="s">
        <v>92</v>
      </c>
      <c r="D39" s="90" t="s">
        <v>251</v>
      </c>
      <c r="E39" s="86">
        <f>INDEX('dmc2564 ข้อมูลดิบ'!$C$3:$CR$173,MATCH($A39,'dmc2564 ข้อมูลดิบ'!$C$3:$C$171,0),47)</f>
        <v>9</v>
      </c>
      <c r="F39" s="86">
        <f>INDEX('dmc2564 ข้อมูลดิบ'!$C$3:$CR$173,MATCH($A39,'dmc2564 ข้อมูลดิบ'!$C$3:$C$171,0),48)</f>
        <v>4</v>
      </c>
      <c r="G39" s="83">
        <f t="shared" si="0"/>
        <v>13</v>
      </c>
      <c r="H39" s="86">
        <f>INDEX('dmc2564 ข้อมูลดิบ'!$C$3:$CR$173,MATCH($A39,'dmc2564 ข้อมูลดิบ'!$C$3:$C$171,0),50)</f>
        <v>1</v>
      </c>
      <c r="I39" s="86">
        <f>INDEX('dmc2564 ข้อมูลดิบ'!$C$3:$CR$173,MATCH($A39,'dmc2564 ข้อมูลดิบ'!$C$3:$C$171,0),51)</f>
        <v>8</v>
      </c>
      <c r="J39" s="86">
        <f>INDEX('dmc2564 ข้อมูลดิบ'!$C$3:$CR$173,MATCH($A39,'dmc2564 ข้อมูลดิบ'!$C$3:$C$171,0),52)</f>
        <v>15</v>
      </c>
      <c r="K39" s="83">
        <f t="shared" si="2"/>
        <v>23</v>
      </c>
      <c r="L39" s="86">
        <f>INDEX('dmc2564 ข้อมูลดิบ'!$C$3:$CR$173,MATCH($A39,'dmc2564 ข้อมูลดิบ'!$C$3:$C$171,0),54)</f>
        <v>1</v>
      </c>
      <c r="M39" s="86">
        <f>INDEX('dmc2564 ข้อมูลดิบ'!$C$3:$CR$173,MATCH($A39,'dmc2564 ข้อมูลดิบ'!$C$3:$C$171,0),55)</f>
        <v>8</v>
      </c>
      <c r="N39" s="86">
        <f>INDEX('dmc2564 ข้อมูลดิบ'!$C$3:$CR$173,MATCH($A39,'dmc2564 ข้อมูลดิบ'!$C$3:$C$171,0),56)</f>
        <v>8</v>
      </c>
      <c r="O39" s="83">
        <f t="shared" si="1"/>
        <v>16</v>
      </c>
      <c r="P39" s="86">
        <f>INDEX('dmc2564 ข้อมูลดิบ'!$C$3:$CR$173,MATCH($A39,'dmc2564 ข้อมูลดิบ'!$C$3:$C$171,0),58)</f>
        <v>1</v>
      </c>
      <c r="Q39" s="83">
        <f t="shared" si="3"/>
        <v>25</v>
      </c>
      <c r="R39" s="83">
        <f t="shared" si="4"/>
        <v>27</v>
      </c>
      <c r="S39" s="87">
        <f t="shared" si="5"/>
        <v>52</v>
      </c>
      <c r="T39" s="83">
        <f t="shared" si="6"/>
        <v>3</v>
      </c>
    </row>
    <row r="40" spans="1:20" ht="21.6" thickBot="1">
      <c r="A40" s="445" t="s">
        <v>13</v>
      </c>
      <c r="B40" s="446"/>
      <c r="C40" s="446"/>
      <c r="D40" s="447"/>
      <c r="E40" s="324">
        <f t="shared" ref="E40:T40" si="7">SUM(E5:E39)</f>
        <v>407</v>
      </c>
      <c r="F40" s="91">
        <f t="shared" si="7"/>
        <v>274</v>
      </c>
      <c r="G40" s="91">
        <f t="shared" si="7"/>
        <v>681</v>
      </c>
      <c r="H40" s="91">
        <f t="shared" si="7"/>
        <v>35</v>
      </c>
      <c r="I40" s="91">
        <f t="shared" si="7"/>
        <v>344</v>
      </c>
      <c r="J40" s="91">
        <f t="shared" si="7"/>
        <v>300</v>
      </c>
      <c r="K40" s="91">
        <f t="shared" si="7"/>
        <v>644</v>
      </c>
      <c r="L40" s="91">
        <f t="shared" si="7"/>
        <v>36</v>
      </c>
      <c r="M40" s="91">
        <f t="shared" si="7"/>
        <v>367</v>
      </c>
      <c r="N40" s="91">
        <f t="shared" si="7"/>
        <v>248</v>
      </c>
      <c r="O40" s="91">
        <f t="shared" si="7"/>
        <v>615</v>
      </c>
      <c r="P40" s="91">
        <f t="shared" si="7"/>
        <v>37</v>
      </c>
      <c r="Q40" s="92">
        <f t="shared" si="7"/>
        <v>1118</v>
      </c>
      <c r="R40" s="93">
        <f t="shared" si="7"/>
        <v>822</v>
      </c>
      <c r="S40" s="93">
        <f t="shared" si="7"/>
        <v>1940</v>
      </c>
      <c r="T40" s="91">
        <f t="shared" si="7"/>
        <v>108</v>
      </c>
    </row>
    <row r="41" spans="1:20" ht="21.9" customHeight="1" thickTop="1"/>
  </sheetData>
  <mergeCells count="10">
    <mergeCell ref="A40:D40"/>
    <mergeCell ref="B1:T1"/>
    <mergeCell ref="B3:B4"/>
    <mergeCell ref="C3:C4"/>
    <mergeCell ref="D3:D4"/>
    <mergeCell ref="E3:H3"/>
    <mergeCell ref="I3:L3"/>
    <mergeCell ref="M3:P3"/>
    <mergeCell ref="Q3:T3"/>
    <mergeCell ref="B2:T2"/>
  </mergeCells>
  <pageMargins left="1.1023622047244095" right="0.23622047244094491" top="0.55118110236220474" bottom="0.55118110236220474" header="0.31496062992125984" footer="0.31496062992125984"/>
  <pageSetup paperSize="9" firstPageNumber="38" orientation="landscape" useFirstPageNumber="1" horizontalDpi="4294967293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9" tint="0.39997558519241921"/>
  </sheetPr>
  <dimension ref="A1:S141"/>
  <sheetViews>
    <sheetView topLeftCell="A105" zoomScaleNormal="100" workbookViewId="0">
      <selection activeCell="C116" sqref="C116"/>
    </sheetView>
  </sheetViews>
  <sheetFormatPr defaultColWidth="8.109375" defaultRowHeight="24.9" customHeight="1"/>
  <cols>
    <col min="1" max="1" width="4.5546875" style="31" customWidth="1"/>
    <col min="2" max="2" width="12.33203125" style="45" customWidth="1"/>
    <col min="3" max="3" width="32.109375" style="46" customWidth="1"/>
    <col min="4" max="6" width="5.6640625" style="45" customWidth="1"/>
    <col min="7" max="7" width="7.6640625" style="48" customWidth="1"/>
    <col min="8" max="13" width="5.6640625" style="45" customWidth="1"/>
    <col min="14" max="14" width="7.6640625" style="49" customWidth="1"/>
    <col min="15" max="17" width="5.6640625" style="45" customWidth="1"/>
    <col min="18" max="18" width="7.6640625" style="50" customWidth="1"/>
    <col min="19" max="19" width="7.33203125" style="45" customWidth="1"/>
    <col min="20" max="16384" width="8.109375" style="31"/>
  </cols>
  <sheetData>
    <row r="1" spans="1:19" ht="30" customHeight="1">
      <c r="A1" s="454" t="s">
        <v>626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</row>
    <row r="2" spans="1:19" s="36" customFormat="1" ht="24.9" customHeight="1">
      <c r="A2" s="32" t="s">
        <v>0</v>
      </c>
      <c r="B2" s="32" t="s">
        <v>303</v>
      </c>
      <c r="C2" s="32" t="s">
        <v>304</v>
      </c>
      <c r="D2" s="32" t="s">
        <v>8</v>
      </c>
      <c r="E2" s="32" t="s">
        <v>9</v>
      </c>
      <c r="F2" s="32" t="s">
        <v>300</v>
      </c>
      <c r="G2" s="33" t="s">
        <v>354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6</v>
      </c>
      <c r="M2" s="32" t="s">
        <v>7</v>
      </c>
      <c r="N2" s="34" t="s">
        <v>355</v>
      </c>
      <c r="O2" s="32" t="s">
        <v>10</v>
      </c>
      <c r="P2" s="32" t="s">
        <v>11</v>
      </c>
      <c r="Q2" s="32" t="s">
        <v>12</v>
      </c>
      <c r="R2" s="35" t="s">
        <v>436</v>
      </c>
      <c r="S2" s="32" t="s">
        <v>1</v>
      </c>
    </row>
    <row r="3" spans="1:19" s="41" customFormat="1" ht="30" customHeight="1">
      <c r="A3" s="458" t="s">
        <v>437</v>
      </c>
      <c r="B3" s="459"/>
      <c r="C3" s="460"/>
      <c r="D3" s="37">
        <f>SUM(D4:D43)</f>
        <v>70</v>
      </c>
      <c r="E3" s="37">
        <f t="shared" ref="E3:S3" si="0">SUM(E4:E43)</f>
        <v>135</v>
      </c>
      <c r="F3" s="37">
        <f t="shared" si="0"/>
        <v>186</v>
      </c>
      <c r="G3" s="38">
        <f t="shared" si="0"/>
        <v>391</v>
      </c>
      <c r="H3" s="37">
        <f t="shared" si="0"/>
        <v>225</v>
      </c>
      <c r="I3" s="37">
        <f t="shared" si="0"/>
        <v>229</v>
      </c>
      <c r="J3" s="37">
        <f t="shared" si="0"/>
        <v>232</v>
      </c>
      <c r="K3" s="37">
        <f t="shared" si="0"/>
        <v>275</v>
      </c>
      <c r="L3" s="37">
        <f t="shared" si="0"/>
        <v>248</v>
      </c>
      <c r="M3" s="37">
        <f t="shared" si="0"/>
        <v>253</v>
      </c>
      <c r="N3" s="39">
        <f t="shared" si="0"/>
        <v>1462</v>
      </c>
      <c r="O3" s="37">
        <f t="shared" si="0"/>
        <v>0</v>
      </c>
      <c r="P3" s="37">
        <f t="shared" si="0"/>
        <v>0</v>
      </c>
      <c r="Q3" s="37">
        <f t="shared" si="0"/>
        <v>0</v>
      </c>
      <c r="R3" s="40">
        <f t="shared" si="0"/>
        <v>0</v>
      </c>
      <c r="S3" s="37">
        <f t="shared" si="0"/>
        <v>1853</v>
      </c>
    </row>
    <row r="4" spans="1:19" ht="25.5" customHeight="1">
      <c r="A4" s="42">
        <v>1</v>
      </c>
      <c r="B4" s="42">
        <v>64020064</v>
      </c>
      <c r="C4" s="43" t="str">
        <f>VLOOKUP($B4,'dmc2564 ข้อมูลดิบ'!$C$3:$CR$164,2,TRUE)</f>
        <v>บ้านหนองอ้อ(ราษฏร์สามัคคี)</v>
      </c>
      <c r="D4" s="44">
        <f>VLOOKUP($B4,'dmc2564 ข้อมูลดิบ'!$C$3:$CR$164,5,TRUE)</f>
        <v>0</v>
      </c>
      <c r="E4" s="44">
        <f>VLOOKUP($B4,'dmc2564 ข้อมูลดิบ'!$C$3:$CR$164,9,TRUE)</f>
        <v>0</v>
      </c>
      <c r="F4" s="44">
        <f>VLOOKUP($B4,'dmc2564 ข้อมูลดิบ'!$C$3:$CR$164,13,TRUE)</f>
        <v>0</v>
      </c>
      <c r="G4" s="38">
        <f>SUM(D4:F4)</f>
        <v>0</v>
      </c>
      <c r="H4" s="44">
        <f>VLOOKUP($B4,'dmc2564 ข้อมูลดิบ'!$C$3:$CR$164,21,TRUE)</f>
        <v>0</v>
      </c>
      <c r="I4" s="44">
        <f>VLOOKUP($B4,'dmc2564 ข้อมูลดิบ'!$C$3:$CR$164,25,TRUE)</f>
        <v>0</v>
      </c>
      <c r="J4" s="44">
        <f>VLOOKUP($B4,'dmc2564 ข้อมูลดิบ'!$C$3:$CR$164,29,TRUE)</f>
        <v>0</v>
      </c>
      <c r="K4" s="44">
        <f>VLOOKUP($B4,'dmc2564 ข้อมูลดิบ'!$C$3:$CR$164,33,TRUE)</f>
        <v>0</v>
      </c>
      <c r="L4" s="44">
        <f>VLOOKUP($B4,'dmc2564 ข้อมูลดิบ'!$C$3:$CR$164,37,TRUE)</f>
        <v>0</v>
      </c>
      <c r="M4" s="44">
        <f>VLOOKUP($B4,'dmc2564 ข้อมูลดิบ'!$C$3:$CR$164,41,TRUE)</f>
        <v>0</v>
      </c>
      <c r="N4" s="39">
        <f>SUM(H4:M4)</f>
        <v>0</v>
      </c>
      <c r="O4" s="44">
        <f>VLOOKUP($B4,'dmc2564 ข้อมูลดิบ'!$C$3:$CR$164,49,TRUE)</f>
        <v>0</v>
      </c>
      <c r="P4" s="44">
        <f>VLOOKUP($B4,'dmc2564 ข้อมูลดิบ'!$C$3:$CR$164,53,TRUE)</f>
        <v>0</v>
      </c>
      <c r="Q4" s="44">
        <f>VLOOKUP($B4,'dmc2564 ข้อมูลดิบ'!$C$3:$CR$164,57,TRUE)</f>
        <v>0</v>
      </c>
      <c r="R4" s="40">
        <f>SUM(O4:Q4)</f>
        <v>0</v>
      </c>
      <c r="S4" s="44">
        <f>SUM(R4,G4,N4)</f>
        <v>0</v>
      </c>
    </row>
    <row r="5" spans="1:19" ht="25.5" customHeight="1">
      <c r="A5" s="42">
        <v>2</v>
      </c>
      <c r="B5" s="42">
        <v>64020025</v>
      </c>
      <c r="C5" s="43" t="str">
        <f>VLOOKUP($B5,'dmc2564 ข้อมูลดิบ'!$C$3:$CR$164,2,TRUE)</f>
        <v>วัดวังค่า</v>
      </c>
      <c r="D5" s="44">
        <f>VLOOKUP($B5,'dmc2564 ข้อมูลดิบ'!$C$3:$CR$164,5,TRUE)</f>
        <v>0</v>
      </c>
      <c r="E5" s="44">
        <f>VLOOKUP($B5,'dmc2564 ข้อมูลดิบ'!$C$3:$CR$164,9,TRUE)</f>
        <v>0</v>
      </c>
      <c r="F5" s="44">
        <f>VLOOKUP($B5,'dmc2564 ข้อมูลดิบ'!$C$3:$CR$164,13,TRUE)</f>
        <v>0</v>
      </c>
      <c r="G5" s="38">
        <f t="shared" ref="G5:G43" si="1">SUM(D5:F5)</f>
        <v>0</v>
      </c>
      <c r="H5" s="44">
        <f>VLOOKUP($B5,'dmc2564 ข้อมูลดิบ'!$C$3:$CR$164,21,TRUE)</f>
        <v>0</v>
      </c>
      <c r="I5" s="44">
        <f>VLOOKUP($B5,'dmc2564 ข้อมูลดิบ'!$C$3:$CR$164,25,TRUE)</f>
        <v>0</v>
      </c>
      <c r="J5" s="44">
        <f>VLOOKUP($B5,'dmc2564 ข้อมูลดิบ'!$C$3:$CR$164,29,TRUE)</f>
        <v>2</v>
      </c>
      <c r="K5" s="44">
        <f>VLOOKUP($B5,'dmc2564 ข้อมูลดิบ'!$C$3:$CR$164,33,TRUE)</f>
        <v>1</v>
      </c>
      <c r="L5" s="44">
        <f>VLOOKUP($B5,'dmc2564 ข้อมูลดิบ'!$C$3:$CR$164,37,TRUE)</f>
        <v>1</v>
      </c>
      <c r="M5" s="44">
        <f>VLOOKUP($B5,'dmc2564 ข้อมูลดิบ'!$C$3:$CR$164,41,TRUE)</f>
        <v>1</v>
      </c>
      <c r="N5" s="39">
        <f t="shared" ref="N5:N43" si="2">SUM(H5:M5)</f>
        <v>5</v>
      </c>
      <c r="O5" s="44">
        <f>VLOOKUP($B5,'dmc2564 ข้อมูลดิบ'!$C$3:$CR$164,49,TRUE)</f>
        <v>0</v>
      </c>
      <c r="P5" s="44">
        <f>VLOOKUP($B5,'dmc2564 ข้อมูลดิบ'!$C$3:$CR$164,53,TRUE)</f>
        <v>0</v>
      </c>
      <c r="Q5" s="44">
        <f>VLOOKUP($B5,'dmc2564 ข้อมูลดิบ'!$C$3:$CR$164,57,TRUE)</f>
        <v>0</v>
      </c>
      <c r="R5" s="40">
        <f t="shared" ref="R5:R43" si="3">SUM(O5:Q5)</f>
        <v>0</v>
      </c>
      <c r="S5" s="44">
        <f t="shared" ref="S5:S43" si="4">SUM(R5,G5,N5)</f>
        <v>5</v>
      </c>
    </row>
    <row r="6" spans="1:19" ht="25.5" customHeight="1">
      <c r="A6" s="42">
        <v>3</v>
      </c>
      <c r="B6" s="42">
        <v>64020016</v>
      </c>
      <c r="C6" s="43" t="str">
        <f>VLOOKUP($B6,'dmc2564 ข้อมูลดิบ'!$C$3:$CR$164,2,TRUE)</f>
        <v>บ้านหมอนสูง</v>
      </c>
      <c r="D6" s="44">
        <f>VLOOKUP($B6,'dmc2564 ข้อมูลดิบ'!$C$3:$CR$164,5,TRUE)</f>
        <v>0</v>
      </c>
      <c r="E6" s="44">
        <f>VLOOKUP($B6,'dmc2564 ข้อมูลดิบ'!$C$3:$CR$164,9,TRUE)</f>
        <v>0</v>
      </c>
      <c r="F6" s="44">
        <f>VLOOKUP($B6,'dmc2564 ข้อมูลดิบ'!$C$3:$CR$164,13,TRUE)</f>
        <v>0</v>
      </c>
      <c r="G6" s="38">
        <f t="shared" si="1"/>
        <v>0</v>
      </c>
      <c r="H6" s="44">
        <f>VLOOKUP($B6,'dmc2564 ข้อมูลดิบ'!$C$3:$CR$164,21,TRUE)</f>
        <v>0</v>
      </c>
      <c r="I6" s="44">
        <f>VLOOKUP($B6,'dmc2564 ข้อมูลดิบ'!$C$3:$CR$164,25,TRUE)</f>
        <v>0</v>
      </c>
      <c r="J6" s="44">
        <f>VLOOKUP($B6,'dmc2564 ข้อมูลดิบ'!$C$3:$CR$164,29,TRUE)</f>
        <v>1</v>
      </c>
      <c r="K6" s="44">
        <f>VLOOKUP($B6,'dmc2564 ข้อมูลดิบ'!$C$3:$CR$164,33,TRUE)</f>
        <v>3</v>
      </c>
      <c r="L6" s="44">
        <f>VLOOKUP($B6,'dmc2564 ข้อมูลดิบ'!$C$3:$CR$164,37,TRUE)</f>
        <v>4</v>
      </c>
      <c r="M6" s="44">
        <f>VLOOKUP($B6,'dmc2564 ข้อมูลดิบ'!$C$3:$CR$164,41,TRUE)</f>
        <v>4</v>
      </c>
      <c r="N6" s="39">
        <f t="shared" si="2"/>
        <v>12</v>
      </c>
      <c r="O6" s="44">
        <f>VLOOKUP($B6,'dmc2564 ข้อมูลดิบ'!$C$3:$CR$164,49,TRUE)</f>
        <v>0</v>
      </c>
      <c r="P6" s="44">
        <f>VLOOKUP($B6,'dmc2564 ข้อมูลดิบ'!$C$3:$CR$164,53,TRUE)</f>
        <v>0</v>
      </c>
      <c r="Q6" s="44">
        <f>VLOOKUP($B6,'dmc2564 ข้อมูลดิบ'!$C$3:$CR$164,57,TRUE)</f>
        <v>0</v>
      </c>
      <c r="R6" s="40">
        <f t="shared" si="3"/>
        <v>0</v>
      </c>
      <c r="S6" s="44">
        <f t="shared" si="4"/>
        <v>12</v>
      </c>
    </row>
    <row r="7" spans="1:19" ht="25.5" customHeight="1">
      <c r="A7" s="42">
        <v>4</v>
      </c>
      <c r="B7" s="42">
        <v>64020011</v>
      </c>
      <c r="C7" s="43" t="str">
        <f>VLOOKUP($B7,'dmc2564 ข้อมูลดิบ'!$C$3:$CR$164,2,TRUE)</f>
        <v>บ้านศรีสวรรค์</v>
      </c>
      <c r="D7" s="44">
        <f>VLOOKUP($B7,'dmc2564 ข้อมูลดิบ'!$C$3:$CR$164,5,TRUE)</f>
        <v>0</v>
      </c>
      <c r="E7" s="44">
        <f>VLOOKUP($B7,'dmc2564 ข้อมูลดิบ'!$C$3:$CR$164,9,TRUE)</f>
        <v>3</v>
      </c>
      <c r="F7" s="44">
        <f>VLOOKUP($B7,'dmc2564 ข้อมูลดิบ'!$C$3:$CR$164,13,TRUE)</f>
        <v>4</v>
      </c>
      <c r="G7" s="38">
        <f t="shared" si="1"/>
        <v>7</v>
      </c>
      <c r="H7" s="44">
        <f>VLOOKUP($B7,'dmc2564 ข้อมูลดิบ'!$C$3:$CR$164,21,TRUE)</f>
        <v>3</v>
      </c>
      <c r="I7" s="44">
        <f>VLOOKUP($B7,'dmc2564 ข้อมูลดิบ'!$C$3:$CR$164,25,TRUE)</f>
        <v>4</v>
      </c>
      <c r="J7" s="44">
        <f>VLOOKUP($B7,'dmc2564 ข้อมูลดิบ'!$C$3:$CR$164,29,TRUE)</f>
        <v>0</v>
      </c>
      <c r="K7" s="44">
        <f>VLOOKUP($B7,'dmc2564 ข้อมูลดิบ'!$C$3:$CR$164,33,TRUE)</f>
        <v>0</v>
      </c>
      <c r="L7" s="44">
        <f>VLOOKUP($B7,'dmc2564 ข้อมูลดิบ'!$C$3:$CR$164,37,TRUE)</f>
        <v>0</v>
      </c>
      <c r="M7" s="44">
        <f>VLOOKUP($B7,'dmc2564 ข้อมูลดิบ'!$C$3:$CR$164,41,TRUE)</f>
        <v>0</v>
      </c>
      <c r="N7" s="39">
        <f t="shared" si="2"/>
        <v>7</v>
      </c>
      <c r="O7" s="44">
        <f>VLOOKUP($B7,'dmc2564 ข้อมูลดิบ'!$C$3:$CR$164,49,TRUE)</f>
        <v>0</v>
      </c>
      <c r="P7" s="44">
        <f>VLOOKUP($B7,'dmc2564 ข้อมูลดิบ'!$C$3:$CR$164,53,TRUE)</f>
        <v>0</v>
      </c>
      <c r="Q7" s="44">
        <f>VLOOKUP($B7,'dmc2564 ข้อมูลดิบ'!$C$3:$CR$164,57,TRUE)</f>
        <v>0</v>
      </c>
      <c r="R7" s="40">
        <f t="shared" si="3"/>
        <v>0</v>
      </c>
      <c r="S7" s="44">
        <f t="shared" si="4"/>
        <v>14</v>
      </c>
    </row>
    <row r="8" spans="1:19" ht="25.5" customHeight="1">
      <c r="A8" s="42">
        <v>5</v>
      </c>
      <c r="B8" s="42">
        <v>64020062</v>
      </c>
      <c r="C8" s="43" t="str">
        <f>VLOOKUP($B8,'dmc2564 ข้อมูลดิบ'!$C$3:$CR$164,2,TRUE)</f>
        <v>บ้านป่ายาง</v>
      </c>
      <c r="D8" s="44">
        <f>VLOOKUP($B8,'dmc2564 ข้อมูลดิบ'!$C$3:$CR$164,5,TRUE)</f>
        <v>0</v>
      </c>
      <c r="E8" s="44">
        <f>VLOOKUP($B8,'dmc2564 ข้อมูลดิบ'!$C$3:$CR$164,9,TRUE)</f>
        <v>0</v>
      </c>
      <c r="F8" s="44">
        <f>VLOOKUP($B8,'dmc2564 ข้อมูลดิบ'!$C$3:$CR$164,13,TRUE)</f>
        <v>1</v>
      </c>
      <c r="G8" s="38">
        <f t="shared" si="1"/>
        <v>1</v>
      </c>
      <c r="H8" s="44">
        <f>VLOOKUP($B8,'dmc2564 ข้อมูลดิบ'!$C$3:$CR$164,21,TRUE)</f>
        <v>5</v>
      </c>
      <c r="I8" s="44">
        <f>VLOOKUP($B8,'dmc2564 ข้อมูลดิบ'!$C$3:$CR$164,25,TRUE)</f>
        <v>3</v>
      </c>
      <c r="J8" s="44">
        <f>VLOOKUP($B8,'dmc2564 ข้อมูลดิบ'!$C$3:$CR$164,29,TRUE)</f>
        <v>0</v>
      </c>
      <c r="K8" s="44">
        <f>VLOOKUP($B8,'dmc2564 ข้อมูลดิบ'!$C$3:$CR$164,33,TRUE)</f>
        <v>4</v>
      </c>
      <c r="L8" s="44">
        <f>VLOOKUP($B8,'dmc2564 ข้อมูลดิบ'!$C$3:$CR$164,37,TRUE)</f>
        <v>6</v>
      </c>
      <c r="M8" s="44">
        <f>VLOOKUP($B8,'dmc2564 ข้อมูลดิบ'!$C$3:$CR$164,41,TRUE)</f>
        <v>3</v>
      </c>
      <c r="N8" s="39">
        <f t="shared" si="2"/>
        <v>21</v>
      </c>
      <c r="O8" s="44">
        <f>VLOOKUP($B8,'dmc2564 ข้อมูลดิบ'!$C$3:$CR$164,49,TRUE)</f>
        <v>0</v>
      </c>
      <c r="P8" s="44">
        <f>VLOOKUP($B8,'dmc2564 ข้อมูลดิบ'!$C$3:$CR$164,53,TRUE)</f>
        <v>0</v>
      </c>
      <c r="Q8" s="44">
        <f>VLOOKUP($B8,'dmc2564 ข้อมูลดิบ'!$C$3:$CR$164,57,TRUE)</f>
        <v>0</v>
      </c>
      <c r="R8" s="40">
        <f t="shared" si="3"/>
        <v>0</v>
      </c>
      <c r="S8" s="44">
        <f t="shared" si="4"/>
        <v>22</v>
      </c>
    </row>
    <row r="9" spans="1:19" ht="25.5" customHeight="1">
      <c r="A9" s="42">
        <v>6</v>
      </c>
      <c r="B9" s="42">
        <v>64020009</v>
      </c>
      <c r="C9" s="43" t="str">
        <f>VLOOKUP($B9,'dmc2564 ข้อมูลดิบ'!$C$3:$CR$164,2,TRUE)</f>
        <v>บ้านห้วยหยวก</v>
      </c>
      <c r="D9" s="44">
        <f>VLOOKUP($B9,'dmc2564 ข้อมูลดิบ'!$C$3:$CR$164,5,TRUE)</f>
        <v>0</v>
      </c>
      <c r="E9" s="44">
        <f>VLOOKUP($B9,'dmc2564 ข้อมูลดิบ'!$C$3:$CR$164,9,TRUE)</f>
        <v>2</v>
      </c>
      <c r="F9" s="44">
        <f>VLOOKUP($B9,'dmc2564 ข้อมูลดิบ'!$C$3:$CR$164,13,TRUE)</f>
        <v>3</v>
      </c>
      <c r="G9" s="38">
        <f t="shared" si="1"/>
        <v>5</v>
      </c>
      <c r="H9" s="378">
        <f>VLOOKUP($B9,'dmc2564 ข้อมูลดิบ'!$C$3:$CR$164,21,TRUE)</f>
        <v>2</v>
      </c>
      <c r="I9" s="44">
        <f>VLOOKUP($B9,'dmc2564 ข้อมูลดิบ'!$C$3:$CR$164,25,TRUE)</f>
        <v>0</v>
      </c>
      <c r="J9" s="44">
        <f>VLOOKUP($B9,'dmc2564 ข้อมูลดิบ'!$C$3:$CR$164,29,TRUE)</f>
        <v>3</v>
      </c>
      <c r="K9" s="44">
        <f>VLOOKUP($B9,'dmc2564 ข้อมูลดิบ'!$C$3:$CR$164,33,TRUE)</f>
        <v>3</v>
      </c>
      <c r="L9" s="44">
        <f>VLOOKUP($B9,'dmc2564 ข้อมูลดิบ'!$C$3:$CR$164,37,TRUE)</f>
        <v>4</v>
      </c>
      <c r="M9" s="44">
        <f>VLOOKUP($B9,'dmc2564 ข้อมูลดิบ'!$C$3:$CR$164,41,TRUE)</f>
        <v>7</v>
      </c>
      <c r="N9" s="39">
        <f t="shared" si="2"/>
        <v>19</v>
      </c>
      <c r="O9" s="44">
        <f>VLOOKUP($B9,'dmc2564 ข้อมูลดิบ'!$C$3:$CR$164,49,TRUE)</f>
        <v>0</v>
      </c>
      <c r="P9" s="44">
        <f>VLOOKUP($B9,'dmc2564 ข้อมูลดิบ'!$C$3:$CR$164,53,TRUE)</f>
        <v>0</v>
      </c>
      <c r="Q9" s="44">
        <f>VLOOKUP($B9,'dmc2564 ข้อมูลดิบ'!$C$3:$CR$164,57,TRUE)</f>
        <v>0</v>
      </c>
      <c r="R9" s="40">
        <f t="shared" si="3"/>
        <v>0</v>
      </c>
      <c r="S9" s="44">
        <f t="shared" si="4"/>
        <v>24</v>
      </c>
    </row>
    <row r="10" spans="1:19" ht="25.5" customHeight="1">
      <c r="A10" s="42">
        <v>7</v>
      </c>
      <c r="B10" s="42">
        <v>64020061</v>
      </c>
      <c r="C10" s="43" t="str">
        <f>VLOOKUP($B10,'dmc2564 ข้อมูลดิบ'!$C$3:$CR$164,2,TRUE)</f>
        <v>บ้านเกาะน้อย</v>
      </c>
      <c r="D10" s="44">
        <f>VLOOKUP($B10,'dmc2564 ข้อมูลดิบ'!$C$3:$CR$164,5,TRUE)</f>
        <v>0</v>
      </c>
      <c r="E10" s="44">
        <f>VLOOKUP($B10,'dmc2564 ข้อมูลดิบ'!$C$3:$CR$164,9,TRUE)</f>
        <v>0</v>
      </c>
      <c r="F10" s="44">
        <f>VLOOKUP($B10,'dmc2564 ข้อมูลดิบ'!$C$3:$CR$164,13,TRUE)</f>
        <v>0</v>
      </c>
      <c r="G10" s="38">
        <f t="shared" si="1"/>
        <v>0</v>
      </c>
      <c r="H10" s="44">
        <f>VLOOKUP($B10,'dmc2564 ข้อมูลดิบ'!$C$3:$CR$164,21,TRUE)</f>
        <v>0</v>
      </c>
      <c r="I10" s="44">
        <f>VLOOKUP($B10,'dmc2564 ข้อมูลดิบ'!$C$3:$CR$164,25,TRUE)</f>
        <v>4</v>
      </c>
      <c r="J10" s="44">
        <f>VLOOKUP($B10,'dmc2564 ข้อมูลดิบ'!$C$3:$CR$164,29,TRUE)</f>
        <v>4</v>
      </c>
      <c r="K10" s="44">
        <f>VLOOKUP($B10,'dmc2564 ข้อมูลดิบ'!$C$3:$CR$164,33,TRUE)</f>
        <v>8</v>
      </c>
      <c r="L10" s="44">
        <f>VLOOKUP($B10,'dmc2564 ข้อมูลดิบ'!$C$3:$CR$164,37,TRUE)</f>
        <v>6</v>
      </c>
      <c r="M10" s="44">
        <f>VLOOKUP($B10,'dmc2564 ข้อมูลดิบ'!$C$3:$CR$164,41,TRUE)</f>
        <v>3</v>
      </c>
      <c r="N10" s="39">
        <f t="shared" si="2"/>
        <v>25</v>
      </c>
      <c r="O10" s="44">
        <f>VLOOKUP($B10,'dmc2564 ข้อมูลดิบ'!$C$3:$CR$164,49,TRUE)</f>
        <v>0</v>
      </c>
      <c r="P10" s="44">
        <f>VLOOKUP($B10,'dmc2564 ข้อมูลดิบ'!$C$3:$CR$164,53,TRUE)</f>
        <v>0</v>
      </c>
      <c r="Q10" s="44">
        <f>VLOOKUP($B10,'dmc2564 ข้อมูลดิบ'!$C$3:$CR$164,57,TRUE)</f>
        <v>0</v>
      </c>
      <c r="R10" s="40">
        <f t="shared" si="3"/>
        <v>0</v>
      </c>
      <c r="S10" s="44">
        <f t="shared" si="4"/>
        <v>25</v>
      </c>
    </row>
    <row r="11" spans="1:19" ht="25.5" customHeight="1">
      <c r="A11" s="42">
        <v>8</v>
      </c>
      <c r="B11" s="42">
        <v>64020021</v>
      </c>
      <c r="C11" s="43" t="str">
        <f>VLOOKUP($B11,'dmc2564 ข้อมูลดิบ'!$C$3:$CR$164,2,TRUE)</f>
        <v>บ้านป่างิ้ว(ราษฎร์บำรุง)</v>
      </c>
      <c r="D11" s="44">
        <f>VLOOKUP($B11,'dmc2564 ข้อมูลดิบ'!$C$3:$CR$164,5,TRUE)</f>
        <v>0</v>
      </c>
      <c r="E11" s="44">
        <f>VLOOKUP($B11,'dmc2564 ข้อมูลดิบ'!$C$3:$CR$164,9,TRUE)</f>
        <v>0</v>
      </c>
      <c r="F11" s="44">
        <f>VLOOKUP($B11,'dmc2564 ข้อมูลดิบ'!$C$3:$CR$164,13,TRUE)</f>
        <v>3</v>
      </c>
      <c r="G11" s="38">
        <f t="shared" si="1"/>
        <v>3</v>
      </c>
      <c r="H11" s="44">
        <f>VLOOKUP($B11,'dmc2564 ข้อมูลดิบ'!$C$3:$CR$164,21,TRUE)</f>
        <v>3</v>
      </c>
      <c r="I11" s="44">
        <f>VLOOKUP($B11,'dmc2564 ข้อมูลดิบ'!$C$3:$CR$164,25,TRUE)</f>
        <v>4</v>
      </c>
      <c r="J11" s="44">
        <f>VLOOKUP($B11,'dmc2564 ข้อมูลดิบ'!$C$3:$CR$164,29,TRUE)</f>
        <v>3</v>
      </c>
      <c r="K11" s="44">
        <f>VLOOKUP($B11,'dmc2564 ข้อมูลดิบ'!$C$3:$CR$164,33,TRUE)</f>
        <v>6</v>
      </c>
      <c r="L11" s="44">
        <f>VLOOKUP($B11,'dmc2564 ข้อมูลดิบ'!$C$3:$CR$164,37,TRUE)</f>
        <v>6</v>
      </c>
      <c r="M11" s="44">
        <f>VLOOKUP($B11,'dmc2564 ข้อมูลดิบ'!$C$3:$CR$164,41,TRUE)</f>
        <v>1</v>
      </c>
      <c r="N11" s="39">
        <f t="shared" si="2"/>
        <v>23</v>
      </c>
      <c r="O11" s="44">
        <f>VLOOKUP($B11,'dmc2564 ข้อมูลดิบ'!$C$3:$CR$164,49,TRUE)</f>
        <v>0</v>
      </c>
      <c r="P11" s="44">
        <f>VLOOKUP($B11,'dmc2564 ข้อมูลดิบ'!$C$3:$CR$164,53,TRUE)</f>
        <v>0</v>
      </c>
      <c r="Q11" s="44">
        <f>VLOOKUP($B11,'dmc2564 ข้อมูลดิบ'!$C$3:$CR$164,57,TRUE)</f>
        <v>0</v>
      </c>
      <c r="R11" s="40">
        <f t="shared" si="3"/>
        <v>0</v>
      </c>
      <c r="S11" s="44">
        <f t="shared" si="4"/>
        <v>26</v>
      </c>
    </row>
    <row r="12" spans="1:19" ht="25.5" customHeight="1">
      <c r="A12" s="42">
        <v>9</v>
      </c>
      <c r="B12" s="42">
        <v>64020005</v>
      </c>
      <c r="C12" s="43" t="str">
        <f>VLOOKUP($B12,'dmc2564 ข้อมูลดิบ'!$C$3:$CR$164,2,TRUE)</f>
        <v>บ้านศาลาไก่ฟุบ</v>
      </c>
      <c r="D12" s="44">
        <f>VLOOKUP($B12,'dmc2564 ข้อมูลดิบ'!$C$3:$CR$164,5,TRUE)</f>
        <v>5</v>
      </c>
      <c r="E12" s="44">
        <f>VLOOKUP($B12,'dmc2564 ข้อมูลดิบ'!$C$3:$CR$164,9,TRUE)</f>
        <v>1</v>
      </c>
      <c r="F12" s="44">
        <f>VLOOKUP($B12,'dmc2564 ข้อมูลดิบ'!$C$3:$CR$164,13,TRUE)</f>
        <v>5</v>
      </c>
      <c r="G12" s="38">
        <f t="shared" si="1"/>
        <v>11</v>
      </c>
      <c r="H12" s="44">
        <f>VLOOKUP($B12,'dmc2564 ข้อมูลดิบ'!$C$3:$CR$164,21,TRUE)</f>
        <v>2</v>
      </c>
      <c r="I12" s="44">
        <f>VLOOKUP($B12,'dmc2564 ข้อมูลดิบ'!$C$3:$CR$164,25,TRUE)</f>
        <v>1</v>
      </c>
      <c r="J12" s="44">
        <f>VLOOKUP($B12,'dmc2564 ข้อมูลดิบ'!$C$3:$CR$164,29,TRUE)</f>
        <v>4</v>
      </c>
      <c r="K12" s="44">
        <f>VLOOKUP($B12,'dmc2564 ข้อมูลดิบ'!$C$3:$CR$164,33,TRUE)</f>
        <v>4</v>
      </c>
      <c r="L12" s="44">
        <f>VLOOKUP($B12,'dmc2564 ข้อมูลดิบ'!$C$3:$CR$164,37,TRUE)</f>
        <v>4</v>
      </c>
      <c r="M12" s="44">
        <f>VLOOKUP($B12,'dmc2564 ข้อมูลดิบ'!$C$3:$CR$164,41,TRUE)</f>
        <v>2</v>
      </c>
      <c r="N12" s="39">
        <f t="shared" si="2"/>
        <v>17</v>
      </c>
      <c r="O12" s="44">
        <f>VLOOKUP($B12,'dmc2564 ข้อมูลดิบ'!$C$3:$CR$164,49,TRUE)</f>
        <v>0</v>
      </c>
      <c r="P12" s="44">
        <f>VLOOKUP($B12,'dmc2564 ข้อมูลดิบ'!$C$3:$CR$164,53,TRUE)</f>
        <v>0</v>
      </c>
      <c r="Q12" s="44">
        <f>VLOOKUP($B12,'dmc2564 ข้อมูลดิบ'!$C$3:$CR$164,57,TRUE)</f>
        <v>0</v>
      </c>
      <c r="R12" s="40">
        <f t="shared" si="3"/>
        <v>0</v>
      </c>
      <c r="S12" s="44">
        <f t="shared" si="4"/>
        <v>28</v>
      </c>
    </row>
    <row r="13" spans="1:19" ht="25.5" customHeight="1">
      <c r="A13" s="42">
        <v>10</v>
      </c>
      <c r="B13" s="42">
        <v>64020032</v>
      </c>
      <c r="C13" s="43" t="str">
        <f>VLOOKUP($B13,'dmc2564 ข้อมูลดิบ'!$C$3:$CR$164,2,TRUE)</f>
        <v>แม่สานสามัคคี</v>
      </c>
      <c r="D13" s="44">
        <f>VLOOKUP($B13,'dmc2564 ข้อมูลดิบ'!$C$3:$CR$164,5,TRUE)</f>
        <v>0</v>
      </c>
      <c r="E13" s="44">
        <f>VLOOKUP($B13,'dmc2564 ข้อมูลดิบ'!$C$3:$CR$164,9,TRUE)</f>
        <v>2</v>
      </c>
      <c r="F13" s="44">
        <f>VLOOKUP($B13,'dmc2564 ข้อมูลดิบ'!$C$3:$CR$164,13,TRUE)</f>
        <v>2</v>
      </c>
      <c r="G13" s="38">
        <f t="shared" si="1"/>
        <v>4</v>
      </c>
      <c r="H13" s="44">
        <f>VLOOKUP($B13,'dmc2564 ข้อมูลดิบ'!$C$3:$CR$164,21,TRUE)</f>
        <v>4</v>
      </c>
      <c r="I13" s="44">
        <f>VLOOKUP($B13,'dmc2564 ข้อมูลดิบ'!$C$3:$CR$164,25,TRUE)</f>
        <v>4</v>
      </c>
      <c r="J13" s="44">
        <f>VLOOKUP($B13,'dmc2564 ข้อมูลดิบ'!$C$3:$CR$164,29,TRUE)</f>
        <v>4</v>
      </c>
      <c r="K13" s="44">
        <f>VLOOKUP($B13,'dmc2564 ข้อมูลดิบ'!$C$3:$CR$164,33,TRUE)</f>
        <v>3</v>
      </c>
      <c r="L13" s="44">
        <f>VLOOKUP($B13,'dmc2564 ข้อมูลดิบ'!$C$3:$CR$164,37,TRUE)</f>
        <v>6</v>
      </c>
      <c r="M13" s="44">
        <f>VLOOKUP($B13,'dmc2564 ข้อมูลดิบ'!$C$3:$CR$164,41,TRUE)</f>
        <v>3</v>
      </c>
      <c r="N13" s="39">
        <f t="shared" si="2"/>
        <v>24</v>
      </c>
      <c r="O13" s="44">
        <f>VLOOKUP($B13,'dmc2564 ข้อมูลดิบ'!$C$3:$CR$164,49,TRUE)</f>
        <v>0</v>
      </c>
      <c r="P13" s="44">
        <f>VLOOKUP($B13,'dmc2564 ข้อมูลดิบ'!$C$3:$CR$164,53,TRUE)</f>
        <v>0</v>
      </c>
      <c r="Q13" s="44">
        <f>VLOOKUP($B13,'dmc2564 ข้อมูลดิบ'!$C$3:$CR$164,57,TRUE)</f>
        <v>0</v>
      </c>
      <c r="R13" s="40">
        <f t="shared" si="3"/>
        <v>0</v>
      </c>
      <c r="S13" s="44">
        <f t="shared" si="4"/>
        <v>28</v>
      </c>
    </row>
    <row r="14" spans="1:19" ht="25.5" customHeight="1">
      <c r="A14" s="42">
        <v>11</v>
      </c>
      <c r="B14" s="42">
        <v>64020055</v>
      </c>
      <c r="C14" s="43" t="str">
        <f>VLOOKUP($B14,'dmc2564 ข้อมูลดิบ'!$C$3:$CR$164,2,TRUE)</f>
        <v>บ้านพระปรางค์</v>
      </c>
      <c r="D14" s="44">
        <f>VLOOKUP($B14,'dmc2564 ข้อมูลดิบ'!$C$3:$CR$164,5,TRUE)</f>
        <v>3</v>
      </c>
      <c r="E14" s="44">
        <f>VLOOKUP($B14,'dmc2564 ข้อมูลดิบ'!$C$3:$CR$164,9,TRUE)</f>
        <v>1</v>
      </c>
      <c r="F14" s="44">
        <f>VLOOKUP($B14,'dmc2564 ข้อมูลดิบ'!$C$3:$CR$164,13,TRUE)</f>
        <v>6</v>
      </c>
      <c r="G14" s="38">
        <f t="shared" si="1"/>
        <v>10</v>
      </c>
      <c r="H14" s="44">
        <f>VLOOKUP($B14,'dmc2564 ข้อมูลดิบ'!$C$3:$CR$164,21,TRUE)</f>
        <v>5</v>
      </c>
      <c r="I14" s="44">
        <f>VLOOKUP($B14,'dmc2564 ข้อมูลดิบ'!$C$3:$CR$164,25,TRUE)</f>
        <v>2</v>
      </c>
      <c r="J14" s="44">
        <f>VLOOKUP($B14,'dmc2564 ข้อมูลดิบ'!$C$3:$CR$164,29,TRUE)</f>
        <v>1</v>
      </c>
      <c r="K14" s="44">
        <f>VLOOKUP($B14,'dmc2564 ข้อมูลดิบ'!$C$3:$CR$164,33,TRUE)</f>
        <v>3</v>
      </c>
      <c r="L14" s="44">
        <f>VLOOKUP($B14,'dmc2564 ข้อมูลดิบ'!$C$3:$CR$164,37,TRUE)</f>
        <v>4</v>
      </c>
      <c r="M14" s="44">
        <f>VLOOKUP($B14,'dmc2564 ข้อมูลดิบ'!$C$3:$CR$164,41,TRUE)</f>
        <v>4</v>
      </c>
      <c r="N14" s="39">
        <f t="shared" si="2"/>
        <v>19</v>
      </c>
      <c r="O14" s="44">
        <f>VLOOKUP($B14,'dmc2564 ข้อมูลดิบ'!$C$3:$CR$164,49,TRUE)</f>
        <v>0</v>
      </c>
      <c r="P14" s="44">
        <f>VLOOKUP($B14,'dmc2564 ข้อมูลดิบ'!$C$3:$CR$164,53,TRUE)</f>
        <v>0</v>
      </c>
      <c r="Q14" s="44">
        <f>VLOOKUP($B14,'dmc2564 ข้อมูลดิบ'!$C$3:$CR$164,57,TRUE)</f>
        <v>0</v>
      </c>
      <c r="R14" s="40">
        <f t="shared" si="3"/>
        <v>0</v>
      </c>
      <c r="S14" s="44">
        <f t="shared" si="4"/>
        <v>29</v>
      </c>
    </row>
    <row r="15" spans="1:19" ht="25.5" customHeight="1">
      <c r="A15" s="42">
        <v>12</v>
      </c>
      <c r="B15" s="42">
        <v>64020027</v>
      </c>
      <c r="C15" s="43" t="str">
        <f>VLOOKUP($B15,'dmc2564 ข้อมูลดิบ'!$C$3:$CR$164,2,TRUE)</f>
        <v>บ้านแม่สำ</v>
      </c>
      <c r="D15" s="44">
        <f>VLOOKUP($B15,'dmc2564 ข้อมูลดิบ'!$C$3:$CR$164,5,TRUE)</f>
        <v>0</v>
      </c>
      <c r="E15" s="44">
        <f>VLOOKUP($B15,'dmc2564 ข้อมูลดิบ'!$C$3:$CR$164,9,TRUE)</f>
        <v>1</v>
      </c>
      <c r="F15" s="44">
        <f>VLOOKUP($B15,'dmc2564 ข้อมูลดิบ'!$C$3:$CR$164,13,TRUE)</f>
        <v>5</v>
      </c>
      <c r="G15" s="38">
        <f t="shared" si="1"/>
        <v>6</v>
      </c>
      <c r="H15" s="44">
        <f>VLOOKUP($B15,'dmc2564 ข้อมูลดิบ'!$C$3:$CR$164,21,TRUE)</f>
        <v>6</v>
      </c>
      <c r="I15" s="44">
        <f>VLOOKUP($B15,'dmc2564 ข้อมูลดิบ'!$C$3:$CR$164,25,TRUE)</f>
        <v>5</v>
      </c>
      <c r="J15" s="44">
        <f>VLOOKUP($B15,'dmc2564 ข้อมูลดิบ'!$C$3:$CR$164,29,TRUE)</f>
        <v>4</v>
      </c>
      <c r="K15" s="44">
        <f>VLOOKUP($B15,'dmc2564 ข้อมูลดิบ'!$C$3:$CR$164,33,TRUE)</f>
        <v>5</v>
      </c>
      <c r="L15" s="44">
        <f>VLOOKUP($B15,'dmc2564 ข้อมูลดิบ'!$C$3:$CR$164,37,TRUE)</f>
        <v>4</v>
      </c>
      <c r="M15" s="44">
        <f>VLOOKUP($B15,'dmc2564 ข้อมูลดิบ'!$C$3:$CR$164,41,TRUE)</f>
        <v>5</v>
      </c>
      <c r="N15" s="39">
        <f t="shared" si="2"/>
        <v>29</v>
      </c>
      <c r="O15" s="44">
        <f>VLOOKUP($B15,'dmc2564 ข้อมูลดิบ'!$C$3:$CR$164,49,TRUE)</f>
        <v>0</v>
      </c>
      <c r="P15" s="44">
        <f>VLOOKUP($B15,'dmc2564 ข้อมูลดิบ'!$C$3:$CR$164,53,TRUE)</f>
        <v>0</v>
      </c>
      <c r="Q15" s="44">
        <f>VLOOKUP($B15,'dmc2564 ข้อมูลดิบ'!$C$3:$CR$164,57,TRUE)</f>
        <v>0</v>
      </c>
      <c r="R15" s="40">
        <f t="shared" si="3"/>
        <v>0</v>
      </c>
      <c r="S15" s="44">
        <f t="shared" si="4"/>
        <v>35</v>
      </c>
    </row>
    <row r="16" spans="1:19" ht="25.5" customHeight="1">
      <c r="A16" s="42">
        <v>13</v>
      </c>
      <c r="B16" s="42">
        <v>64020022</v>
      </c>
      <c r="C16" s="43" t="str">
        <f>VLOOKUP($B16,'dmc2564 ข้อมูลดิบ'!$C$3:$CR$164,2,TRUE)</f>
        <v>บ้านแม่ราก</v>
      </c>
      <c r="D16" s="44">
        <f>VLOOKUP($B16,'dmc2564 ข้อมูลดิบ'!$C$3:$CR$164,5,TRUE)</f>
        <v>0</v>
      </c>
      <c r="E16" s="44">
        <f>VLOOKUP($B16,'dmc2564 ข้อมูลดิบ'!$C$3:$CR$164,9,TRUE)</f>
        <v>1</v>
      </c>
      <c r="F16" s="44">
        <f>VLOOKUP($B16,'dmc2564 ข้อมูลดิบ'!$C$3:$CR$164,13,TRUE)</f>
        <v>3</v>
      </c>
      <c r="G16" s="38">
        <f t="shared" si="1"/>
        <v>4</v>
      </c>
      <c r="H16" s="44">
        <f>VLOOKUP($B16,'dmc2564 ข้อมูลดิบ'!$C$3:$CR$164,21,TRUE)</f>
        <v>5</v>
      </c>
      <c r="I16" s="44">
        <f>VLOOKUP($B16,'dmc2564 ข้อมูลดิบ'!$C$3:$CR$164,25,TRUE)</f>
        <v>5</v>
      </c>
      <c r="J16" s="44">
        <f>VLOOKUP($B16,'dmc2564 ข้อมูลดิบ'!$C$3:$CR$164,29,TRUE)</f>
        <v>5</v>
      </c>
      <c r="K16" s="44">
        <f>VLOOKUP($B16,'dmc2564 ข้อมูลดิบ'!$C$3:$CR$164,33,TRUE)</f>
        <v>8</v>
      </c>
      <c r="L16" s="44">
        <f>VLOOKUP($B16,'dmc2564 ข้อมูลดิบ'!$C$3:$CR$164,37,TRUE)</f>
        <v>5</v>
      </c>
      <c r="M16" s="44">
        <f>VLOOKUP($B16,'dmc2564 ข้อมูลดิบ'!$C$3:$CR$164,41,TRUE)</f>
        <v>4</v>
      </c>
      <c r="N16" s="39">
        <f t="shared" si="2"/>
        <v>32</v>
      </c>
      <c r="O16" s="44">
        <f>VLOOKUP($B16,'dmc2564 ข้อมูลดิบ'!$C$3:$CR$164,49,TRUE)</f>
        <v>0</v>
      </c>
      <c r="P16" s="44">
        <f>VLOOKUP($B16,'dmc2564 ข้อมูลดิบ'!$C$3:$CR$164,53,TRUE)</f>
        <v>0</v>
      </c>
      <c r="Q16" s="44">
        <f>VLOOKUP($B16,'dmc2564 ข้อมูลดิบ'!$C$3:$CR$164,57,TRUE)</f>
        <v>0</v>
      </c>
      <c r="R16" s="40">
        <f t="shared" si="3"/>
        <v>0</v>
      </c>
      <c r="S16" s="44">
        <f t="shared" si="4"/>
        <v>36</v>
      </c>
    </row>
    <row r="17" spans="1:19" ht="25.5" customHeight="1">
      <c r="A17" s="42">
        <v>14</v>
      </c>
      <c r="B17" s="42">
        <v>64020050</v>
      </c>
      <c r="C17" s="43" t="str">
        <f>VLOOKUP($B17,'dmc2564 ข้อมูลดิบ'!$C$3:$CR$164,2,TRUE)</f>
        <v>บ้านวังยายมาก</v>
      </c>
      <c r="D17" s="44">
        <f>VLOOKUP($B17,'dmc2564 ข้อมูลดิบ'!$C$3:$CR$164,5,TRUE)</f>
        <v>0</v>
      </c>
      <c r="E17" s="44">
        <f>VLOOKUP($B17,'dmc2564 ข้อมูลดิบ'!$C$3:$CR$164,9,TRUE)</f>
        <v>2</v>
      </c>
      <c r="F17" s="44">
        <f>VLOOKUP($B17,'dmc2564 ข้อมูลดิบ'!$C$3:$CR$164,13,TRUE)</f>
        <v>6</v>
      </c>
      <c r="G17" s="38">
        <f t="shared" si="1"/>
        <v>8</v>
      </c>
      <c r="H17" s="44">
        <f>VLOOKUP($B17,'dmc2564 ข้อมูลดิบ'!$C$3:$CR$164,21,TRUE)</f>
        <v>7</v>
      </c>
      <c r="I17" s="44">
        <f>VLOOKUP($B17,'dmc2564 ข้อมูลดิบ'!$C$3:$CR$164,25,TRUE)</f>
        <v>6</v>
      </c>
      <c r="J17" s="44">
        <f>VLOOKUP($B17,'dmc2564 ข้อมูลดิบ'!$C$3:$CR$164,29,TRUE)</f>
        <v>5</v>
      </c>
      <c r="K17" s="44">
        <f>VLOOKUP($B17,'dmc2564 ข้อมูลดิบ'!$C$3:$CR$164,33,TRUE)</f>
        <v>5</v>
      </c>
      <c r="L17" s="44">
        <f>VLOOKUP($B17,'dmc2564 ข้อมูลดิบ'!$C$3:$CR$164,37,TRUE)</f>
        <v>2</v>
      </c>
      <c r="M17" s="44">
        <f>VLOOKUP($B17,'dmc2564 ข้อมูลดิบ'!$C$3:$CR$164,41,TRUE)</f>
        <v>3</v>
      </c>
      <c r="N17" s="39">
        <f t="shared" si="2"/>
        <v>28</v>
      </c>
      <c r="O17" s="44">
        <f>VLOOKUP($B17,'dmc2564 ข้อมูลดิบ'!$C$3:$CR$164,49,TRUE)</f>
        <v>0</v>
      </c>
      <c r="P17" s="44">
        <f>VLOOKUP($B17,'dmc2564 ข้อมูลดิบ'!$C$3:$CR$164,53,TRUE)</f>
        <v>0</v>
      </c>
      <c r="Q17" s="44">
        <f>VLOOKUP($B17,'dmc2564 ข้อมูลดิบ'!$C$3:$CR$164,57,TRUE)</f>
        <v>0</v>
      </c>
      <c r="R17" s="40">
        <f t="shared" si="3"/>
        <v>0</v>
      </c>
      <c r="S17" s="44">
        <f t="shared" si="4"/>
        <v>36</v>
      </c>
    </row>
    <row r="18" spans="1:19" ht="25.5" customHeight="1">
      <c r="A18" s="42">
        <v>15</v>
      </c>
      <c r="B18" s="42">
        <v>64020030</v>
      </c>
      <c r="C18" s="43" t="str">
        <f>VLOOKUP($B18,'dmc2564 ข้อมูลดิบ'!$C$3:$CR$164,2,TRUE)</f>
        <v>บ้านดอนระเบียง</v>
      </c>
      <c r="D18" s="44">
        <f>VLOOKUP($B18,'dmc2564 ข้อมูลดิบ'!$C$3:$CR$164,5,TRUE)</f>
        <v>3</v>
      </c>
      <c r="E18" s="44">
        <f>VLOOKUP($B18,'dmc2564 ข้อมูลดิบ'!$C$3:$CR$164,9,TRUE)</f>
        <v>11</v>
      </c>
      <c r="F18" s="44">
        <f>VLOOKUP($B18,'dmc2564 ข้อมูลดิบ'!$C$3:$CR$164,13,TRUE)</f>
        <v>3</v>
      </c>
      <c r="G18" s="286">
        <f t="shared" si="1"/>
        <v>17</v>
      </c>
      <c r="H18" s="44">
        <f>VLOOKUP($B18,'dmc2564 ข้อมูลดิบ'!$C$3:$CR$164,21,TRUE)</f>
        <v>6</v>
      </c>
      <c r="I18" s="44">
        <f>VLOOKUP($B18,'dmc2564 ข้อมูลดิบ'!$C$3:$CR$164,25,TRUE)</f>
        <v>3</v>
      </c>
      <c r="J18" s="44">
        <f>VLOOKUP($B18,'dmc2564 ข้อมูลดิบ'!$C$3:$CR$164,29,TRUE)</f>
        <v>2</v>
      </c>
      <c r="K18" s="44">
        <f>VLOOKUP($B18,'dmc2564 ข้อมูลดิบ'!$C$3:$CR$164,33,TRUE)</f>
        <v>4</v>
      </c>
      <c r="L18" s="44">
        <f>VLOOKUP($B18,'dmc2564 ข้อมูลดิบ'!$C$3:$CR$164,37,TRUE)</f>
        <v>3</v>
      </c>
      <c r="M18" s="44">
        <f>VLOOKUP($B18,'dmc2564 ข้อมูลดิบ'!$C$3:$CR$164,41,TRUE)</f>
        <v>5</v>
      </c>
      <c r="N18" s="287">
        <f t="shared" si="2"/>
        <v>23</v>
      </c>
      <c r="O18" s="44">
        <f>VLOOKUP($B18,'dmc2564 ข้อมูลดิบ'!$C$3:$CR$164,49,TRUE)</f>
        <v>0</v>
      </c>
      <c r="P18" s="44">
        <f>VLOOKUP($B18,'dmc2564 ข้อมูลดิบ'!$C$3:$CR$164,53,TRUE)</f>
        <v>0</v>
      </c>
      <c r="Q18" s="44">
        <f>VLOOKUP($B18,'dmc2564 ข้อมูลดิบ'!$C$3:$CR$164,57,TRUE)</f>
        <v>0</v>
      </c>
      <c r="R18" s="288">
        <f t="shared" si="3"/>
        <v>0</v>
      </c>
      <c r="S18" s="44">
        <f t="shared" si="4"/>
        <v>40</v>
      </c>
    </row>
    <row r="19" spans="1:19" ht="25.5" customHeight="1">
      <c r="A19" s="42">
        <v>16</v>
      </c>
      <c r="B19" s="42">
        <v>64020053</v>
      </c>
      <c r="C19" s="43" t="str">
        <f>VLOOKUP($B19,'dmc2564 ข้อมูลดิบ'!$C$3:$CR$164,2,TRUE)</f>
        <v>วัดตลิ่งชัน</v>
      </c>
      <c r="D19" s="44">
        <f>VLOOKUP($B19,'dmc2564 ข้อมูลดิบ'!$C$3:$CR$164,5,TRUE)</f>
        <v>3</v>
      </c>
      <c r="E19" s="44">
        <f>VLOOKUP($B19,'dmc2564 ข้อมูลดิบ'!$C$3:$CR$164,9,TRUE)</f>
        <v>5</v>
      </c>
      <c r="F19" s="44">
        <f>VLOOKUP($B19,'dmc2564 ข้อมูลดิบ'!$C$3:$CR$164,13,TRUE)</f>
        <v>2</v>
      </c>
      <c r="G19" s="38">
        <f t="shared" si="1"/>
        <v>10</v>
      </c>
      <c r="H19" s="44">
        <f>VLOOKUP($B19,'dmc2564 ข้อมูลดิบ'!$C$3:$CR$164,21,TRUE)</f>
        <v>3</v>
      </c>
      <c r="I19" s="44">
        <f>VLOOKUP($B19,'dmc2564 ข้อมูลดิบ'!$C$3:$CR$164,25,TRUE)</f>
        <v>3</v>
      </c>
      <c r="J19" s="44">
        <f>VLOOKUP($B19,'dmc2564 ข้อมูลดิบ'!$C$3:$CR$164,29,TRUE)</f>
        <v>6</v>
      </c>
      <c r="K19" s="44">
        <f>VLOOKUP($B19,'dmc2564 ข้อมูลดิบ'!$C$3:$CR$164,33,TRUE)</f>
        <v>4</v>
      </c>
      <c r="L19" s="44">
        <f>VLOOKUP($B19,'dmc2564 ข้อมูลดิบ'!$C$3:$CR$164,37,TRUE)</f>
        <v>5</v>
      </c>
      <c r="M19" s="44">
        <f>VLOOKUP($B19,'dmc2564 ข้อมูลดิบ'!$C$3:$CR$164,41,TRUE)</f>
        <v>9</v>
      </c>
      <c r="N19" s="39">
        <f t="shared" si="2"/>
        <v>30</v>
      </c>
      <c r="O19" s="44">
        <f>VLOOKUP($B19,'dmc2564 ข้อมูลดิบ'!$C$3:$CR$164,49,TRUE)</f>
        <v>0</v>
      </c>
      <c r="P19" s="44">
        <f>VLOOKUP($B19,'dmc2564 ข้อมูลดิบ'!$C$3:$CR$164,53,TRUE)</f>
        <v>0</v>
      </c>
      <c r="Q19" s="44">
        <f>VLOOKUP($B19,'dmc2564 ข้อมูลดิบ'!$C$3:$CR$164,57,TRUE)</f>
        <v>0</v>
      </c>
      <c r="R19" s="40">
        <f t="shared" si="3"/>
        <v>0</v>
      </c>
      <c r="S19" s="44">
        <f t="shared" si="4"/>
        <v>40</v>
      </c>
    </row>
    <row r="20" spans="1:19" ht="25.5" customHeight="1">
      <c r="A20" s="42">
        <v>17</v>
      </c>
      <c r="B20" s="42">
        <v>64020024</v>
      </c>
      <c r="C20" s="43" t="str">
        <f>VLOOKUP($B20,'dmc2564 ข้อมูลดิบ'!$C$3:$CR$164,2,TRUE)</f>
        <v>บ้านดอยไก่เขี่ย</v>
      </c>
      <c r="D20" s="44">
        <f>VLOOKUP($B20,'dmc2564 ข้อมูลดิบ'!$C$3:$CR$164,5,TRUE)</f>
        <v>0</v>
      </c>
      <c r="E20" s="44">
        <f>VLOOKUP($B20,'dmc2564 ข้อมูลดิบ'!$C$3:$CR$164,9,TRUE)</f>
        <v>10</v>
      </c>
      <c r="F20" s="44">
        <f>VLOOKUP($B20,'dmc2564 ข้อมูลดิบ'!$C$3:$CR$164,13,TRUE)</f>
        <v>7</v>
      </c>
      <c r="G20" s="38">
        <f t="shared" si="1"/>
        <v>17</v>
      </c>
      <c r="H20" s="44">
        <f>VLOOKUP($B20,'dmc2564 ข้อมูลดิบ'!$C$3:$CR$164,21,TRUE)</f>
        <v>4</v>
      </c>
      <c r="I20" s="44">
        <f>VLOOKUP($B20,'dmc2564 ข้อมูลดิบ'!$C$3:$CR$164,25,TRUE)</f>
        <v>3</v>
      </c>
      <c r="J20" s="44">
        <f>VLOOKUP($B20,'dmc2564 ข้อมูลดิบ'!$C$3:$CR$164,29,TRUE)</f>
        <v>6</v>
      </c>
      <c r="K20" s="44">
        <f>VLOOKUP($B20,'dmc2564 ข้อมูลดิบ'!$C$3:$CR$164,33,TRUE)</f>
        <v>5</v>
      </c>
      <c r="L20" s="44">
        <f>VLOOKUP($B20,'dmc2564 ข้อมูลดิบ'!$C$3:$CR$164,37,TRUE)</f>
        <v>2</v>
      </c>
      <c r="M20" s="44">
        <f>VLOOKUP($B20,'dmc2564 ข้อมูลดิบ'!$C$3:$CR$164,41,TRUE)</f>
        <v>4</v>
      </c>
      <c r="N20" s="39">
        <f t="shared" si="2"/>
        <v>24</v>
      </c>
      <c r="O20" s="44">
        <f>VLOOKUP($B20,'dmc2564 ข้อมูลดิบ'!$C$3:$CR$164,49,TRUE)</f>
        <v>0</v>
      </c>
      <c r="P20" s="44">
        <f>VLOOKUP($B20,'dmc2564 ข้อมูลดิบ'!$C$3:$CR$164,53,TRUE)</f>
        <v>0</v>
      </c>
      <c r="Q20" s="44">
        <f>VLOOKUP($B20,'dmc2564 ข้อมูลดิบ'!$C$3:$CR$164,57,TRUE)</f>
        <v>0</v>
      </c>
      <c r="R20" s="40">
        <f t="shared" si="3"/>
        <v>0</v>
      </c>
      <c r="S20" s="44">
        <f t="shared" si="4"/>
        <v>41</v>
      </c>
    </row>
    <row r="21" spans="1:19" ht="25.5" customHeight="1">
      <c r="A21" s="42">
        <v>18</v>
      </c>
      <c r="B21" s="42">
        <v>64020006</v>
      </c>
      <c r="C21" s="43" t="str">
        <f>VLOOKUP($B21,'dmc2564 ข้อมูลดิบ'!$C$3:$CR$164,2,TRUE)</f>
        <v>บ้านลำโชค</v>
      </c>
      <c r="D21" s="44">
        <f>VLOOKUP($B21,'dmc2564 ข้อมูลดิบ'!$C$3:$CR$164,5,TRUE)</f>
        <v>3</v>
      </c>
      <c r="E21" s="44">
        <f>VLOOKUP($B21,'dmc2564 ข้อมูลดิบ'!$C$3:$CR$164,9,TRUE)</f>
        <v>5</v>
      </c>
      <c r="F21" s="44">
        <f>VLOOKUP($B21,'dmc2564 ข้อมูลดิบ'!$C$3:$CR$164,13,TRUE)</f>
        <v>4</v>
      </c>
      <c r="G21" s="38">
        <f t="shared" si="1"/>
        <v>12</v>
      </c>
      <c r="H21" s="44">
        <f>VLOOKUP($B21,'dmc2564 ข้อมูลดิบ'!$C$3:$CR$164,21,TRUE)</f>
        <v>5</v>
      </c>
      <c r="I21" s="44">
        <f>VLOOKUP($B21,'dmc2564 ข้อมูลดิบ'!$C$3:$CR$164,25,TRUE)</f>
        <v>6</v>
      </c>
      <c r="J21" s="44">
        <f>VLOOKUP($B21,'dmc2564 ข้อมูลดิบ'!$C$3:$CR$164,29,TRUE)</f>
        <v>4</v>
      </c>
      <c r="K21" s="44">
        <f>VLOOKUP($B21,'dmc2564 ข้อมูลดิบ'!$C$3:$CR$164,33,TRUE)</f>
        <v>7</v>
      </c>
      <c r="L21" s="44">
        <f>VLOOKUP($B21,'dmc2564 ข้อมูลดิบ'!$C$3:$CR$164,37,TRUE)</f>
        <v>5</v>
      </c>
      <c r="M21" s="44">
        <f>VLOOKUP($B21,'dmc2564 ข้อมูลดิบ'!$C$3:$CR$164,41,TRUE)</f>
        <v>3</v>
      </c>
      <c r="N21" s="39">
        <f t="shared" si="2"/>
        <v>30</v>
      </c>
      <c r="O21" s="44">
        <f>VLOOKUP($B21,'dmc2564 ข้อมูลดิบ'!$C$3:$CR$164,49,TRUE)</f>
        <v>0</v>
      </c>
      <c r="P21" s="44">
        <f>VLOOKUP($B21,'dmc2564 ข้อมูลดิบ'!$C$3:$CR$164,53,TRUE)</f>
        <v>0</v>
      </c>
      <c r="Q21" s="44">
        <f>VLOOKUP($B21,'dmc2564 ข้อมูลดิบ'!$C$3:$CR$164,57,TRUE)</f>
        <v>0</v>
      </c>
      <c r="R21" s="40">
        <f t="shared" si="3"/>
        <v>0</v>
      </c>
      <c r="S21" s="44">
        <f t="shared" si="4"/>
        <v>42</v>
      </c>
    </row>
    <row r="22" spans="1:19" ht="25.5" customHeight="1">
      <c r="A22" s="42">
        <v>19</v>
      </c>
      <c r="B22" s="42">
        <v>64020037</v>
      </c>
      <c r="C22" s="43" t="str">
        <f>VLOOKUP($B22,'dmc2564 ข้อมูลดิบ'!$C$3:$CR$164,2,TRUE)</f>
        <v>บ้านแม่ฮู้</v>
      </c>
      <c r="D22" s="44">
        <f>VLOOKUP($B22,'dmc2564 ข้อมูลดิบ'!$C$3:$CR$164,5,TRUE)</f>
        <v>3</v>
      </c>
      <c r="E22" s="44">
        <f>VLOOKUP($B22,'dmc2564 ข้อมูลดิบ'!$C$3:$CR$164,9,TRUE)</f>
        <v>4</v>
      </c>
      <c r="F22" s="44">
        <f>VLOOKUP($B22,'dmc2564 ข้อมูลดิบ'!$C$3:$CR$164,13,TRUE)</f>
        <v>7</v>
      </c>
      <c r="G22" s="38">
        <f t="shared" ref="G22:G23" si="5">SUM(D22:F22)</f>
        <v>14</v>
      </c>
      <c r="H22" s="44">
        <f>VLOOKUP($B22,'dmc2564 ข้อมูลดิบ'!$C$3:$CR$164,21,TRUE)</f>
        <v>2</v>
      </c>
      <c r="I22" s="44">
        <f>VLOOKUP($B22,'dmc2564 ข้อมูลดิบ'!$C$3:$CR$164,25,TRUE)</f>
        <v>4</v>
      </c>
      <c r="J22" s="44">
        <f>VLOOKUP($B22,'dmc2564 ข้อมูลดิบ'!$C$3:$CR$164,29,TRUE)</f>
        <v>0</v>
      </c>
      <c r="K22" s="44">
        <f>VLOOKUP($B22,'dmc2564 ข้อมูลดิบ'!$C$3:$CR$164,33,TRUE)</f>
        <v>11</v>
      </c>
      <c r="L22" s="44">
        <f>VLOOKUP($B22,'dmc2564 ข้อมูลดิบ'!$C$3:$CR$164,37,TRUE)</f>
        <v>8</v>
      </c>
      <c r="M22" s="44">
        <f>VLOOKUP($B22,'dmc2564 ข้อมูลดิบ'!$C$3:$CR$164,41,TRUE)</f>
        <v>5</v>
      </c>
      <c r="N22" s="39">
        <f t="shared" ref="N22:N23" si="6">SUM(H22:M22)</f>
        <v>30</v>
      </c>
      <c r="O22" s="44">
        <f>VLOOKUP($B22,'dmc2564 ข้อมูลดิบ'!$C$3:$CR$164,49,TRUE)</f>
        <v>0</v>
      </c>
      <c r="P22" s="44">
        <f>VLOOKUP($B22,'dmc2564 ข้อมูลดิบ'!$C$3:$CR$164,53,TRUE)</f>
        <v>0</v>
      </c>
      <c r="Q22" s="44">
        <f>VLOOKUP($B22,'dmc2564 ข้อมูลดิบ'!$C$3:$CR$164,57,TRUE)</f>
        <v>0</v>
      </c>
      <c r="R22" s="40">
        <f t="shared" ref="R22:R23" si="7">SUM(O22:Q22)</f>
        <v>0</v>
      </c>
      <c r="S22" s="44">
        <f t="shared" ref="S22:S23" si="8">SUM(R22,G22,N22)</f>
        <v>44</v>
      </c>
    </row>
    <row r="23" spans="1:19" ht="25.5" customHeight="1">
      <c r="A23" s="42">
        <v>20</v>
      </c>
      <c r="B23" s="42">
        <v>64020014</v>
      </c>
      <c r="C23" s="43" t="str">
        <f>VLOOKUP($B23,'dmc2564 ข้อมูลดิบ'!$C$3:$CR$164,2,TRUE)</f>
        <v>วัดภูนก</v>
      </c>
      <c r="D23" s="44">
        <f>VLOOKUP($B23,'dmc2564 ข้อมูลดิบ'!$C$3:$CR$164,5,TRUE)</f>
        <v>0</v>
      </c>
      <c r="E23" s="44">
        <f>VLOOKUP($B23,'dmc2564 ข้อมูลดิบ'!$C$3:$CR$164,9,TRUE)</f>
        <v>3</v>
      </c>
      <c r="F23" s="44">
        <f>VLOOKUP($B23,'dmc2564 ข้อมูลดิบ'!$C$3:$CR$164,13,TRUE)</f>
        <v>4</v>
      </c>
      <c r="G23" s="38">
        <f t="shared" si="5"/>
        <v>7</v>
      </c>
      <c r="H23" s="44">
        <f>VLOOKUP($B23,'dmc2564 ข้อมูลดิบ'!$C$3:$CR$164,21,TRUE)</f>
        <v>9</v>
      </c>
      <c r="I23" s="44">
        <f>VLOOKUP($B23,'dmc2564 ข้อมูลดิบ'!$C$3:$CR$164,25,TRUE)</f>
        <v>4</v>
      </c>
      <c r="J23" s="44">
        <f>VLOOKUP($B23,'dmc2564 ข้อมูลดิบ'!$C$3:$CR$164,29,TRUE)</f>
        <v>4</v>
      </c>
      <c r="K23" s="44">
        <f>VLOOKUP($B23,'dmc2564 ข้อมูลดิบ'!$C$3:$CR$164,33,TRUE)</f>
        <v>5</v>
      </c>
      <c r="L23" s="44">
        <f>VLOOKUP($B23,'dmc2564 ข้อมูลดิบ'!$C$3:$CR$164,37,TRUE)</f>
        <v>8</v>
      </c>
      <c r="M23" s="44">
        <f>VLOOKUP($B23,'dmc2564 ข้อมูลดิบ'!$C$3:$CR$164,41,TRUE)</f>
        <v>11</v>
      </c>
      <c r="N23" s="39">
        <f t="shared" si="6"/>
        <v>41</v>
      </c>
      <c r="O23" s="44">
        <f>VLOOKUP($B23,'dmc2564 ข้อมูลดิบ'!$C$3:$CR$164,49,TRUE)</f>
        <v>0</v>
      </c>
      <c r="P23" s="44">
        <f>VLOOKUP($B23,'dmc2564 ข้อมูลดิบ'!$C$3:$CR$164,53,TRUE)</f>
        <v>0</v>
      </c>
      <c r="Q23" s="44">
        <f>VLOOKUP($B23,'dmc2564 ข้อมูลดิบ'!$C$3:$CR$164,57,TRUE)</f>
        <v>0</v>
      </c>
      <c r="R23" s="40">
        <f t="shared" si="7"/>
        <v>0</v>
      </c>
      <c r="S23" s="44">
        <f t="shared" si="8"/>
        <v>48</v>
      </c>
    </row>
    <row r="24" spans="1:19" ht="25.5" customHeight="1">
      <c r="A24" s="42">
        <v>21</v>
      </c>
      <c r="B24" s="42">
        <v>64020020</v>
      </c>
      <c r="C24" s="43" t="str">
        <f>VLOOKUP($B24,'dmc2564 ข้อมูลดิบ'!$C$3:$CR$164,2,TRUE)</f>
        <v>บ้านห้วยตม</v>
      </c>
      <c r="D24" s="44">
        <f>VLOOKUP($B24,'dmc2564 ข้อมูลดิบ'!$C$3:$CR$164,5,TRUE)</f>
        <v>0</v>
      </c>
      <c r="E24" s="44">
        <f>VLOOKUP($B24,'dmc2564 ข้อมูลดิบ'!$C$3:$CR$164,9,TRUE)</f>
        <v>7</v>
      </c>
      <c r="F24" s="44">
        <f>VLOOKUP($B24,'dmc2564 ข้อมูลดิบ'!$C$3:$CR$164,13,TRUE)</f>
        <v>3</v>
      </c>
      <c r="G24" s="38">
        <f t="shared" si="1"/>
        <v>10</v>
      </c>
      <c r="H24" s="44">
        <f>VLOOKUP($B24,'dmc2564 ข้อมูลดิบ'!$C$3:$CR$164,21,TRUE)</f>
        <v>8</v>
      </c>
      <c r="I24" s="44">
        <f>VLOOKUP($B24,'dmc2564 ข้อมูลดิบ'!$C$3:$CR$164,25,TRUE)</f>
        <v>7</v>
      </c>
      <c r="J24" s="44">
        <f>VLOOKUP($B24,'dmc2564 ข้อมูลดิบ'!$C$3:$CR$164,29,TRUE)</f>
        <v>7</v>
      </c>
      <c r="K24" s="44">
        <f>VLOOKUP($B24,'dmc2564 ข้อมูลดิบ'!$C$3:$CR$164,33,TRUE)</f>
        <v>5</v>
      </c>
      <c r="L24" s="44">
        <f>VLOOKUP($B24,'dmc2564 ข้อมูลดิบ'!$C$3:$CR$164,37,TRUE)</f>
        <v>4</v>
      </c>
      <c r="M24" s="44">
        <f>VLOOKUP($B24,'dmc2564 ข้อมูลดิบ'!$C$3:$CR$164,41,TRUE)</f>
        <v>7</v>
      </c>
      <c r="N24" s="39">
        <f t="shared" si="2"/>
        <v>38</v>
      </c>
      <c r="O24" s="44">
        <f>VLOOKUP($B24,'dmc2564 ข้อมูลดิบ'!$C$3:$CR$164,49,TRUE)</f>
        <v>0</v>
      </c>
      <c r="P24" s="44">
        <f>VLOOKUP($B24,'dmc2564 ข้อมูลดิบ'!$C$3:$CR$164,53,TRUE)</f>
        <v>0</v>
      </c>
      <c r="Q24" s="44">
        <f>VLOOKUP($B24,'dmc2564 ข้อมูลดิบ'!$C$3:$CR$164,57,TRUE)</f>
        <v>0</v>
      </c>
      <c r="R24" s="40">
        <f t="shared" si="3"/>
        <v>0</v>
      </c>
      <c r="S24" s="44">
        <f t="shared" si="4"/>
        <v>48</v>
      </c>
    </row>
    <row r="25" spans="1:19" ht="25.5" customHeight="1">
      <c r="A25" s="42">
        <v>22</v>
      </c>
      <c r="B25" s="42">
        <v>64020036</v>
      </c>
      <c r="C25" s="43" t="str">
        <f>VLOOKUP($B25,'dmc2564 ข้อมูลดิบ'!$C$3:$CR$164,2,TRUE)</f>
        <v>บ้านแม่สาน</v>
      </c>
      <c r="D25" s="44">
        <f>VLOOKUP($B25,'dmc2564 ข้อมูลดิบ'!$C$3:$CR$164,5,TRUE)</f>
        <v>0</v>
      </c>
      <c r="E25" s="44">
        <f>VLOOKUP($B25,'dmc2564 ข้อมูลดิบ'!$C$3:$CR$164,9,TRUE)</f>
        <v>3</v>
      </c>
      <c r="F25" s="44">
        <f>VLOOKUP($B25,'dmc2564 ข้อมูลดิบ'!$C$3:$CR$164,13,TRUE)</f>
        <v>4</v>
      </c>
      <c r="G25" s="38">
        <f t="shared" si="1"/>
        <v>7</v>
      </c>
      <c r="H25" s="44">
        <f>VLOOKUP($B25,'dmc2564 ข้อมูลดิบ'!$C$3:$CR$164,21,TRUE)</f>
        <v>6</v>
      </c>
      <c r="I25" s="44">
        <f>VLOOKUP($B25,'dmc2564 ข้อมูลดิบ'!$C$3:$CR$164,25,TRUE)</f>
        <v>9</v>
      </c>
      <c r="J25" s="44">
        <f>VLOOKUP($B25,'dmc2564 ข้อมูลดิบ'!$C$3:$CR$164,29,TRUE)</f>
        <v>12</v>
      </c>
      <c r="K25" s="44">
        <f>VLOOKUP($B25,'dmc2564 ข้อมูลดิบ'!$C$3:$CR$164,33,TRUE)</f>
        <v>5</v>
      </c>
      <c r="L25" s="44">
        <f>VLOOKUP($B25,'dmc2564 ข้อมูลดิบ'!$C$3:$CR$164,37,TRUE)</f>
        <v>2</v>
      </c>
      <c r="M25" s="44">
        <f>VLOOKUP($B25,'dmc2564 ข้อมูลดิบ'!$C$3:$CR$164,41,TRUE)</f>
        <v>7</v>
      </c>
      <c r="N25" s="39">
        <f t="shared" si="2"/>
        <v>41</v>
      </c>
      <c r="O25" s="44">
        <f>VLOOKUP($B25,'dmc2564 ข้อมูลดิบ'!$C$3:$CR$164,49,TRUE)</f>
        <v>0</v>
      </c>
      <c r="P25" s="44">
        <f>VLOOKUP($B25,'dmc2564 ข้อมูลดิบ'!$C$3:$CR$164,53,TRUE)</f>
        <v>0</v>
      </c>
      <c r="Q25" s="44">
        <f>VLOOKUP($B25,'dmc2564 ข้อมูลดิบ'!$C$3:$CR$164,57,TRUE)</f>
        <v>0</v>
      </c>
      <c r="R25" s="40">
        <f t="shared" si="3"/>
        <v>0</v>
      </c>
      <c r="S25" s="44">
        <f t="shared" si="4"/>
        <v>48</v>
      </c>
    </row>
    <row r="26" spans="1:19" ht="25.5" customHeight="1">
      <c r="A26" s="42">
        <v>23</v>
      </c>
      <c r="B26" s="42">
        <v>64020049</v>
      </c>
      <c r="C26" s="43" t="str">
        <f>VLOOKUP($B26,'dmc2564 ข้อมูลดิบ'!$C$3:$CR$164,2,TRUE)</f>
        <v>หมอนสูงประชาสรรค์</v>
      </c>
      <c r="D26" s="44">
        <f>VLOOKUP($B26,'dmc2564 ข้อมูลดิบ'!$C$3:$CR$164,5,TRUE)</f>
        <v>0</v>
      </c>
      <c r="E26" s="44">
        <f>VLOOKUP($B26,'dmc2564 ข้อมูลดิบ'!$C$3:$CR$164,9,TRUE)</f>
        <v>3</v>
      </c>
      <c r="F26" s="44">
        <f>VLOOKUP($B26,'dmc2564 ข้อมูลดิบ'!$C$3:$CR$164,13,TRUE)</f>
        <v>2</v>
      </c>
      <c r="G26" s="38">
        <f t="shared" si="1"/>
        <v>5</v>
      </c>
      <c r="H26" s="44">
        <f>VLOOKUP($B26,'dmc2564 ข้อมูลดิบ'!$C$3:$CR$164,21,TRUE)</f>
        <v>6</v>
      </c>
      <c r="I26" s="44">
        <f>VLOOKUP($B26,'dmc2564 ข้อมูลดิบ'!$C$3:$CR$164,25,TRUE)</f>
        <v>8</v>
      </c>
      <c r="J26" s="44">
        <f>VLOOKUP($B26,'dmc2564 ข้อมูลดิบ'!$C$3:$CR$164,29,TRUE)</f>
        <v>9</v>
      </c>
      <c r="K26" s="44">
        <f>VLOOKUP($B26,'dmc2564 ข้อมูลดิบ'!$C$3:$CR$164,33,TRUE)</f>
        <v>9</v>
      </c>
      <c r="L26" s="44">
        <f>VLOOKUP($B26,'dmc2564 ข้อมูลดิบ'!$C$3:$CR$164,37,TRUE)</f>
        <v>5</v>
      </c>
      <c r="M26" s="44">
        <f>VLOOKUP($B26,'dmc2564 ข้อมูลดิบ'!$C$3:$CR$164,41,TRUE)</f>
        <v>8</v>
      </c>
      <c r="N26" s="39">
        <f t="shared" si="2"/>
        <v>45</v>
      </c>
      <c r="O26" s="44">
        <f>VLOOKUP($B26,'dmc2564 ข้อมูลดิบ'!$C$3:$CR$164,49,TRUE)</f>
        <v>0</v>
      </c>
      <c r="P26" s="44">
        <f>VLOOKUP($B26,'dmc2564 ข้อมูลดิบ'!$C$3:$CR$164,53,TRUE)</f>
        <v>0</v>
      </c>
      <c r="Q26" s="44">
        <f>VLOOKUP($B26,'dmc2564 ข้อมูลดิบ'!$C$3:$CR$164,57,TRUE)</f>
        <v>0</v>
      </c>
      <c r="R26" s="40">
        <f t="shared" si="3"/>
        <v>0</v>
      </c>
      <c r="S26" s="44">
        <f t="shared" si="4"/>
        <v>50</v>
      </c>
    </row>
    <row r="27" spans="1:19" ht="25.5" customHeight="1">
      <c r="A27" s="42">
        <v>24</v>
      </c>
      <c r="B27" s="42">
        <v>64020043</v>
      </c>
      <c r="C27" s="43" t="str">
        <f>VLOOKUP($B27,'dmc2564 ข้อมูลดิบ'!$C$3:$CR$164,2,TRUE)</f>
        <v>บ้านร้องตลาด(ประชานุเคราะห์)</v>
      </c>
      <c r="D27" s="44">
        <f>VLOOKUP($B27,'dmc2564 ข้อมูลดิบ'!$C$3:$CR$164,5,TRUE)</f>
        <v>5</v>
      </c>
      <c r="E27" s="44">
        <f>VLOOKUP($B27,'dmc2564 ข้อมูลดิบ'!$C$3:$CR$164,9,TRUE)</f>
        <v>2</v>
      </c>
      <c r="F27" s="44">
        <f>VLOOKUP($B27,'dmc2564 ข้อมูลดิบ'!$C$3:$CR$164,13,TRUE)</f>
        <v>10</v>
      </c>
      <c r="G27" s="38">
        <f t="shared" si="1"/>
        <v>17</v>
      </c>
      <c r="H27" s="44">
        <f>VLOOKUP($B27,'dmc2564 ข้อมูลดิบ'!$C$3:$CR$164,21,TRUE)</f>
        <v>3</v>
      </c>
      <c r="I27" s="44">
        <f>VLOOKUP($B27,'dmc2564 ข้อมูลดิบ'!$C$3:$CR$164,25,TRUE)</f>
        <v>9</v>
      </c>
      <c r="J27" s="44">
        <f>VLOOKUP($B27,'dmc2564 ข้อมูลดิบ'!$C$3:$CR$164,29,TRUE)</f>
        <v>4</v>
      </c>
      <c r="K27" s="44">
        <f>VLOOKUP($B27,'dmc2564 ข้อมูลดิบ'!$C$3:$CR$164,33,TRUE)</f>
        <v>8</v>
      </c>
      <c r="L27" s="44">
        <f>VLOOKUP($B27,'dmc2564 ข้อมูลดิบ'!$C$3:$CR$164,37,TRUE)</f>
        <v>7</v>
      </c>
      <c r="M27" s="44">
        <f>VLOOKUP($B27,'dmc2564 ข้อมูลดิบ'!$C$3:$CR$164,41,TRUE)</f>
        <v>3</v>
      </c>
      <c r="N27" s="39">
        <f t="shared" si="2"/>
        <v>34</v>
      </c>
      <c r="O27" s="44">
        <f>VLOOKUP($B27,'dmc2564 ข้อมูลดิบ'!$C$3:$CR$164,49,TRUE)</f>
        <v>0</v>
      </c>
      <c r="P27" s="44">
        <f>VLOOKUP($B27,'dmc2564 ข้อมูลดิบ'!$C$3:$CR$164,53,TRUE)</f>
        <v>0</v>
      </c>
      <c r="Q27" s="44">
        <f>VLOOKUP($B27,'dmc2564 ข้อมูลดิบ'!$C$3:$CR$164,57,TRUE)</f>
        <v>0</v>
      </c>
      <c r="R27" s="40">
        <f t="shared" si="3"/>
        <v>0</v>
      </c>
      <c r="S27" s="44">
        <f t="shared" si="4"/>
        <v>51</v>
      </c>
    </row>
    <row r="28" spans="1:19" ht="25.5" customHeight="1">
      <c r="A28" s="42">
        <v>25</v>
      </c>
      <c r="B28" s="42">
        <v>64020004</v>
      </c>
      <c r="C28" s="43" t="str">
        <f>VLOOKUP($B28,'dmc2564 ข้อมูลดิบ'!$C$3:$CR$164,2,TRUE)</f>
        <v>บ้านหนองบัว</v>
      </c>
      <c r="D28" s="44">
        <f>VLOOKUP($B28,'dmc2564 ข้อมูลดิบ'!$C$3:$CR$164,5,TRUE)</f>
        <v>0</v>
      </c>
      <c r="E28" s="44">
        <f>VLOOKUP($B28,'dmc2564 ข้อมูลดิบ'!$C$3:$CR$164,9,TRUE)</f>
        <v>5</v>
      </c>
      <c r="F28" s="44">
        <f>VLOOKUP($B28,'dmc2564 ข้อมูลดิบ'!$C$3:$CR$164,13,TRUE)</f>
        <v>6</v>
      </c>
      <c r="G28" s="38">
        <f t="shared" si="1"/>
        <v>11</v>
      </c>
      <c r="H28" s="44">
        <f>VLOOKUP($B28,'dmc2564 ข้อมูลดิบ'!$C$3:$CR$164,21,TRUE)</f>
        <v>11</v>
      </c>
      <c r="I28" s="44">
        <f>VLOOKUP($B28,'dmc2564 ข้อมูลดิบ'!$C$3:$CR$164,25,TRUE)</f>
        <v>6</v>
      </c>
      <c r="J28" s="44">
        <f>VLOOKUP($B28,'dmc2564 ข้อมูลดิบ'!$C$3:$CR$164,29,TRUE)</f>
        <v>5</v>
      </c>
      <c r="K28" s="44">
        <f>VLOOKUP($B28,'dmc2564 ข้อมูลดิบ'!$C$3:$CR$164,33,TRUE)</f>
        <v>4</v>
      </c>
      <c r="L28" s="44">
        <f>VLOOKUP($B28,'dmc2564 ข้อมูลดิบ'!$C$3:$CR$164,37,TRUE)</f>
        <v>9</v>
      </c>
      <c r="M28" s="44">
        <f>VLOOKUP($B28,'dmc2564 ข้อมูลดิบ'!$C$3:$CR$164,41,TRUE)</f>
        <v>6</v>
      </c>
      <c r="N28" s="39">
        <f t="shared" si="2"/>
        <v>41</v>
      </c>
      <c r="O28" s="44">
        <f>VLOOKUP($B28,'dmc2564 ข้อมูลดิบ'!$C$3:$CR$164,49,TRUE)</f>
        <v>0</v>
      </c>
      <c r="P28" s="44">
        <f>VLOOKUP($B28,'dmc2564 ข้อมูลดิบ'!$C$3:$CR$164,53,TRUE)</f>
        <v>0</v>
      </c>
      <c r="Q28" s="44">
        <f>VLOOKUP($B28,'dmc2564 ข้อมูลดิบ'!$C$3:$CR$164,57,TRUE)</f>
        <v>0</v>
      </c>
      <c r="R28" s="40">
        <f t="shared" si="3"/>
        <v>0</v>
      </c>
      <c r="S28" s="44">
        <f t="shared" si="4"/>
        <v>52</v>
      </c>
    </row>
    <row r="29" spans="1:19" ht="25.5" customHeight="1">
      <c r="A29" s="42">
        <v>26</v>
      </c>
      <c r="B29" s="42">
        <v>64020007</v>
      </c>
      <c r="C29" s="43" t="str">
        <f>VLOOKUP($B29,'dmc2564 ข้อมูลดิบ'!$C$3:$CR$164,2,TRUE)</f>
        <v>บ้านป่าคา</v>
      </c>
      <c r="D29" s="44">
        <f>VLOOKUP($B29,'dmc2564 ข้อมูลดิบ'!$C$3:$CR$164,5,TRUE)</f>
        <v>0</v>
      </c>
      <c r="E29" s="44">
        <f>VLOOKUP($B29,'dmc2564 ข้อมูลดิบ'!$C$3:$CR$164,9,TRUE)</f>
        <v>3</v>
      </c>
      <c r="F29" s="44">
        <f>VLOOKUP($B29,'dmc2564 ข้อมูลดิบ'!$C$3:$CR$164,13,TRUE)</f>
        <v>6</v>
      </c>
      <c r="G29" s="38">
        <f t="shared" si="1"/>
        <v>9</v>
      </c>
      <c r="H29" s="44">
        <f>VLOOKUP($B29,'dmc2564 ข้อมูลดิบ'!$C$3:$CR$164,21,TRUE)</f>
        <v>8</v>
      </c>
      <c r="I29" s="44">
        <f>VLOOKUP($B29,'dmc2564 ข้อมูลดิบ'!$C$3:$CR$164,25,TRUE)</f>
        <v>5</v>
      </c>
      <c r="J29" s="44">
        <f>VLOOKUP($B29,'dmc2564 ข้อมูลดิบ'!$C$3:$CR$164,29,TRUE)</f>
        <v>8</v>
      </c>
      <c r="K29" s="44">
        <f>VLOOKUP($B29,'dmc2564 ข้อมูลดิบ'!$C$3:$CR$164,33,TRUE)</f>
        <v>5</v>
      </c>
      <c r="L29" s="44">
        <f>VLOOKUP($B29,'dmc2564 ข้อมูลดิบ'!$C$3:$CR$164,37,TRUE)</f>
        <v>10</v>
      </c>
      <c r="M29" s="44">
        <f>VLOOKUP($B29,'dmc2564 ข้อมูลดิบ'!$C$3:$CR$164,41,TRUE)</f>
        <v>8</v>
      </c>
      <c r="N29" s="39">
        <f t="shared" si="2"/>
        <v>44</v>
      </c>
      <c r="O29" s="44">
        <f>VLOOKUP($B29,'dmc2564 ข้อมูลดิบ'!$C$3:$CR$164,49,TRUE)</f>
        <v>0</v>
      </c>
      <c r="P29" s="44">
        <f>VLOOKUP($B29,'dmc2564 ข้อมูลดิบ'!$C$3:$CR$164,53,TRUE)</f>
        <v>0</v>
      </c>
      <c r="Q29" s="44">
        <f>VLOOKUP($B29,'dmc2564 ข้อมูลดิบ'!$C$3:$CR$164,57,TRUE)</f>
        <v>0</v>
      </c>
      <c r="R29" s="40">
        <f t="shared" si="3"/>
        <v>0</v>
      </c>
      <c r="S29" s="44">
        <f t="shared" si="4"/>
        <v>53</v>
      </c>
    </row>
    <row r="30" spans="1:19" ht="25.5" customHeight="1">
      <c r="A30" s="42">
        <v>27</v>
      </c>
      <c r="B30" s="42">
        <v>64020045</v>
      </c>
      <c r="C30" s="43" t="str">
        <f>VLOOKUP($B30,'dmc2564 ข้อมูลดิบ'!$C$3:$CR$164,2,TRUE)</f>
        <v>บ้านสะท้อ</v>
      </c>
      <c r="D30" s="44">
        <f>VLOOKUP($B30,'dmc2564 ข้อมูลดิบ'!$C$3:$CR$164,5,TRUE)</f>
        <v>0</v>
      </c>
      <c r="E30" s="44">
        <f>VLOOKUP($B30,'dmc2564 ข้อมูลดิบ'!$C$3:$CR$164,9,TRUE)</f>
        <v>4</v>
      </c>
      <c r="F30" s="44">
        <f>VLOOKUP($B30,'dmc2564 ข้อมูลดิบ'!$C$3:$CR$164,13,TRUE)</f>
        <v>4</v>
      </c>
      <c r="G30" s="38">
        <f t="shared" si="1"/>
        <v>8</v>
      </c>
      <c r="H30" s="44">
        <f>VLOOKUP($B30,'dmc2564 ข้อมูลดิบ'!$C$3:$CR$164,21,TRUE)</f>
        <v>6</v>
      </c>
      <c r="I30" s="44">
        <f>VLOOKUP($B30,'dmc2564 ข้อมูลดิบ'!$C$3:$CR$164,25,TRUE)</f>
        <v>3</v>
      </c>
      <c r="J30" s="44">
        <f>VLOOKUP($B30,'dmc2564 ข้อมูลดิบ'!$C$3:$CR$164,29,TRUE)</f>
        <v>5</v>
      </c>
      <c r="K30" s="44">
        <f>VLOOKUP($B30,'dmc2564 ข้อมูลดิบ'!$C$3:$CR$164,33,TRUE)</f>
        <v>8</v>
      </c>
      <c r="L30" s="44">
        <f>VLOOKUP($B30,'dmc2564 ข้อมูลดิบ'!$C$3:$CR$164,37,TRUE)</f>
        <v>12</v>
      </c>
      <c r="M30" s="44">
        <f>VLOOKUP($B30,'dmc2564 ข้อมูลดิบ'!$C$3:$CR$164,41,TRUE)</f>
        <v>11</v>
      </c>
      <c r="N30" s="39">
        <f t="shared" si="2"/>
        <v>45</v>
      </c>
      <c r="O30" s="44">
        <f>VLOOKUP($B30,'dmc2564 ข้อมูลดิบ'!$C$3:$CR$164,49,TRUE)</f>
        <v>0</v>
      </c>
      <c r="P30" s="44">
        <f>VLOOKUP($B30,'dmc2564 ข้อมูลดิบ'!$C$3:$CR$164,53,TRUE)</f>
        <v>0</v>
      </c>
      <c r="Q30" s="44">
        <f>VLOOKUP($B30,'dmc2564 ข้อมูลดิบ'!$C$3:$CR$164,57,TRUE)</f>
        <v>0</v>
      </c>
      <c r="R30" s="40">
        <f t="shared" si="3"/>
        <v>0</v>
      </c>
      <c r="S30" s="44">
        <f t="shared" si="4"/>
        <v>53</v>
      </c>
    </row>
    <row r="31" spans="1:19" ht="25.5" customHeight="1">
      <c r="A31" s="42">
        <v>28</v>
      </c>
      <c r="B31" s="42">
        <v>64020033</v>
      </c>
      <c r="C31" s="43" t="str">
        <f>VLOOKUP($B31,'dmc2564 ข้อมูลดิบ'!$C$3:$CR$164,2,TRUE)</f>
        <v>บ้านปากสาน</v>
      </c>
      <c r="D31" s="44">
        <f>VLOOKUP($B31,'dmc2564 ข้อมูลดิบ'!$C$3:$CR$164,5,TRUE)</f>
        <v>0</v>
      </c>
      <c r="E31" s="44">
        <f>VLOOKUP($B31,'dmc2564 ข้อมูลดิบ'!$C$3:$CR$164,9,TRUE)</f>
        <v>4</v>
      </c>
      <c r="F31" s="44">
        <f>VLOOKUP($B31,'dmc2564 ข้อมูลดิบ'!$C$3:$CR$164,13,TRUE)</f>
        <v>5</v>
      </c>
      <c r="G31" s="38">
        <f t="shared" si="1"/>
        <v>9</v>
      </c>
      <c r="H31" s="44">
        <f>VLOOKUP($B31,'dmc2564 ข้อมูลดิบ'!$C$3:$CR$164,21,TRUE)</f>
        <v>5</v>
      </c>
      <c r="I31" s="44">
        <f>VLOOKUP($B31,'dmc2564 ข้อมูลดิบ'!$C$3:$CR$164,25,TRUE)</f>
        <v>9</v>
      </c>
      <c r="J31" s="44">
        <f>VLOOKUP($B31,'dmc2564 ข้อมูลดิบ'!$C$3:$CR$164,29,TRUE)</f>
        <v>9</v>
      </c>
      <c r="K31" s="44">
        <f>VLOOKUP($B31,'dmc2564 ข้อมูลดิบ'!$C$3:$CR$164,33,TRUE)</f>
        <v>9</v>
      </c>
      <c r="L31" s="44">
        <f>VLOOKUP($B31,'dmc2564 ข้อมูลดิบ'!$C$3:$CR$164,37,TRUE)</f>
        <v>6</v>
      </c>
      <c r="M31" s="44">
        <f>VLOOKUP($B31,'dmc2564 ข้อมูลดิบ'!$C$3:$CR$164,41,TRUE)</f>
        <v>11</v>
      </c>
      <c r="N31" s="39">
        <f t="shared" si="2"/>
        <v>49</v>
      </c>
      <c r="O31" s="44">
        <f>VLOOKUP($B31,'dmc2564 ข้อมูลดิบ'!$C$3:$CR$164,49,TRUE)</f>
        <v>0</v>
      </c>
      <c r="P31" s="44">
        <f>VLOOKUP($B31,'dmc2564 ข้อมูลดิบ'!$C$3:$CR$164,53,TRUE)</f>
        <v>0</v>
      </c>
      <c r="Q31" s="44">
        <f>VLOOKUP($B31,'dmc2564 ข้อมูลดิบ'!$C$3:$CR$164,57,TRUE)</f>
        <v>0</v>
      </c>
      <c r="R31" s="40">
        <f t="shared" si="3"/>
        <v>0</v>
      </c>
      <c r="S31" s="44">
        <f t="shared" si="4"/>
        <v>58</v>
      </c>
    </row>
    <row r="32" spans="1:19" ht="25.5" customHeight="1">
      <c r="A32" s="42">
        <v>29</v>
      </c>
      <c r="B32" s="42">
        <v>64020060</v>
      </c>
      <c r="C32" s="43" t="str">
        <f>VLOOKUP($B32,'dmc2564 ข้อมูลดิบ'!$C$3:$CR$164,2,TRUE)</f>
        <v>บ้านดงยาง</v>
      </c>
      <c r="D32" s="44">
        <f>VLOOKUP($B32,'dmc2564 ข้อมูลดิบ'!$C$3:$CR$164,5,TRUE)</f>
        <v>8</v>
      </c>
      <c r="E32" s="44">
        <f>VLOOKUP($B32,'dmc2564 ข้อมูลดิบ'!$C$3:$CR$164,9,TRUE)</f>
        <v>5</v>
      </c>
      <c r="F32" s="44">
        <f>VLOOKUP($B32,'dmc2564 ข้อมูลดิบ'!$C$3:$CR$164,13,TRUE)</f>
        <v>1</v>
      </c>
      <c r="G32" s="38">
        <f t="shared" si="1"/>
        <v>14</v>
      </c>
      <c r="H32" s="44">
        <f>VLOOKUP($B32,'dmc2564 ข้อมูลดิบ'!$C$3:$CR$164,21,TRUE)</f>
        <v>8</v>
      </c>
      <c r="I32" s="44">
        <f>VLOOKUP($B32,'dmc2564 ข้อมูลดิบ'!$C$3:$CR$164,25,TRUE)</f>
        <v>7</v>
      </c>
      <c r="J32" s="44">
        <f>VLOOKUP($B32,'dmc2564 ข้อมูลดิบ'!$C$3:$CR$164,29,TRUE)</f>
        <v>13</v>
      </c>
      <c r="K32" s="44">
        <f>VLOOKUP($B32,'dmc2564 ข้อมูลดิบ'!$C$3:$CR$164,33,TRUE)</f>
        <v>4</v>
      </c>
      <c r="L32" s="44">
        <f>VLOOKUP($B32,'dmc2564 ข้อมูลดิบ'!$C$3:$CR$164,37,TRUE)</f>
        <v>9</v>
      </c>
      <c r="M32" s="44">
        <f>VLOOKUP($B32,'dmc2564 ข้อมูลดิบ'!$C$3:$CR$164,41,TRUE)</f>
        <v>5</v>
      </c>
      <c r="N32" s="39">
        <f t="shared" si="2"/>
        <v>46</v>
      </c>
      <c r="O32" s="44">
        <f>VLOOKUP($B32,'dmc2564 ข้อมูลดิบ'!$C$3:$CR$164,49,TRUE)</f>
        <v>0</v>
      </c>
      <c r="P32" s="44">
        <f>VLOOKUP($B32,'dmc2564 ข้อมูลดิบ'!$C$3:$CR$164,53,TRUE)</f>
        <v>0</v>
      </c>
      <c r="Q32" s="44">
        <f>VLOOKUP($B32,'dmc2564 ข้อมูลดิบ'!$C$3:$CR$164,57,TRUE)</f>
        <v>0</v>
      </c>
      <c r="R32" s="40">
        <f t="shared" si="3"/>
        <v>0</v>
      </c>
      <c r="S32" s="44">
        <f t="shared" si="4"/>
        <v>60</v>
      </c>
    </row>
    <row r="33" spans="1:19" ht="25.5" customHeight="1">
      <c r="A33" s="42">
        <v>30</v>
      </c>
      <c r="B33" s="42">
        <v>64020019</v>
      </c>
      <c r="C33" s="43" t="str">
        <f>VLOOKUP($B33,'dmc2564 ข้อมูลดิบ'!$C$3:$CR$164,2,TRUE)</f>
        <v>บ้านแม่คุ</v>
      </c>
      <c r="D33" s="44">
        <f>VLOOKUP($B33,'dmc2564 ข้อมูลดิบ'!$C$3:$CR$164,5,TRUE)</f>
        <v>0</v>
      </c>
      <c r="E33" s="44">
        <f>VLOOKUP($B33,'dmc2564 ข้อมูลดิบ'!$C$3:$CR$164,9,TRUE)</f>
        <v>0</v>
      </c>
      <c r="F33" s="44">
        <f>VLOOKUP($B33,'dmc2564 ข้อมูลดิบ'!$C$3:$CR$164,13,TRUE)</f>
        <v>3</v>
      </c>
      <c r="G33" s="38">
        <f t="shared" si="1"/>
        <v>3</v>
      </c>
      <c r="H33" s="44">
        <f>VLOOKUP($B33,'dmc2564 ข้อมูลดิบ'!$C$3:$CR$164,21,TRUE)</f>
        <v>7</v>
      </c>
      <c r="I33" s="44">
        <f>VLOOKUP($B33,'dmc2564 ข้อมูลดิบ'!$C$3:$CR$164,25,TRUE)</f>
        <v>14</v>
      </c>
      <c r="J33" s="44">
        <f>VLOOKUP($B33,'dmc2564 ข้อมูลดิบ'!$C$3:$CR$164,29,TRUE)</f>
        <v>6</v>
      </c>
      <c r="K33" s="44">
        <f>VLOOKUP($B33,'dmc2564 ข้อมูลดิบ'!$C$3:$CR$164,33,TRUE)</f>
        <v>12</v>
      </c>
      <c r="L33" s="44">
        <f>VLOOKUP($B33,'dmc2564 ข้อมูลดิบ'!$C$3:$CR$164,37,TRUE)</f>
        <v>8</v>
      </c>
      <c r="M33" s="44">
        <f>VLOOKUP($B33,'dmc2564 ข้อมูลดิบ'!$C$3:$CR$164,41,TRUE)</f>
        <v>11</v>
      </c>
      <c r="N33" s="39">
        <f t="shared" si="2"/>
        <v>58</v>
      </c>
      <c r="O33" s="44">
        <f>VLOOKUP($B33,'dmc2564 ข้อมูลดิบ'!$C$3:$CR$164,49,TRUE)</f>
        <v>0</v>
      </c>
      <c r="P33" s="44">
        <f>VLOOKUP($B33,'dmc2564 ข้อมูลดิบ'!$C$3:$CR$164,53,TRUE)</f>
        <v>0</v>
      </c>
      <c r="Q33" s="44">
        <f>VLOOKUP($B33,'dmc2564 ข้อมูลดิบ'!$C$3:$CR$164,57,TRUE)</f>
        <v>0</v>
      </c>
      <c r="R33" s="40">
        <f t="shared" si="3"/>
        <v>0</v>
      </c>
      <c r="S33" s="44">
        <f t="shared" si="4"/>
        <v>61</v>
      </c>
    </row>
    <row r="34" spans="1:19" ht="25.5" customHeight="1">
      <c r="A34" s="42">
        <v>31</v>
      </c>
      <c r="B34" s="42">
        <v>64020018</v>
      </c>
      <c r="C34" s="43" t="str">
        <f>VLOOKUP($B34,'dmc2564 ข้อมูลดิบ'!$C$3:$CR$164,2,TRUE)</f>
        <v>บ้านดงย่าปา</v>
      </c>
      <c r="D34" s="44">
        <f>VLOOKUP($B34,'dmc2564 ข้อมูลดิบ'!$C$3:$CR$164,5,TRUE)</f>
        <v>0</v>
      </c>
      <c r="E34" s="44">
        <f>VLOOKUP($B34,'dmc2564 ข้อมูลดิบ'!$C$3:$CR$164,9,TRUE)</f>
        <v>4</v>
      </c>
      <c r="F34" s="44">
        <f>VLOOKUP($B34,'dmc2564 ข้อมูลดิบ'!$C$3:$CR$164,13,TRUE)</f>
        <v>11</v>
      </c>
      <c r="G34" s="38">
        <f t="shared" si="1"/>
        <v>15</v>
      </c>
      <c r="H34" s="44">
        <f>VLOOKUP($B34,'dmc2564 ข้อมูลดิบ'!$C$3:$CR$164,21,TRUE)</f>
        <v>8</v>
      </c>
      <c r="I34" s="44">
        <f>VLOOKUP($B34,'dmc2564 ข้อมูลดิบ'!$C$3:$CR$164,25,TRUE)</f>
        <v>13</v>
      </c>
      <c r="J34" s="44">
        <f>VLOOKUP($B34,'dmc2564 ข้อมูลดิบ'!$C$3:$CR$164,29,TRUE)</f>
        <v>11</v>
      </c>
      <c r="K34" s="44">
        <f>VLOOKUP($B34,'dmc2564 ข้อมูลดิบ'!$C$3:$CR$164,33,TRUE)</f>
        <v>11</v>
      </c>
      <c r="L34" s="44">
        <f>VLOOKUP($B34,'dmc2564 ข้อมูลดิบ'!$C$3:$CR$164,37,TRUE)</f>
        <v>2</v>
      </c>
      <c r="M34" s="44">
        <f>VLOOKUP($B34,'dmc2564 ข้อมูลดิบ'!$C$3:$CR$164,41,TRUE)</f>
        <v>6</v>
      </c>
      <c r="N34" s="39">
        <f t="shared" si="2"/>
        <v>51</v>
      </c>
      <c r="O34" s="44">
        <f>VLOOKUP($B34,'dmc2564 ข้อมูลดิบ'!$C$3:$CR$164,49,TRUE)</f>
        <v>0</v>
      </c>
      <c r="P34" s="44">
        <f>VLOOKUP($B34,'dmc2564 ข้อมูลดิบ'!$C$3:$CR$164,53,TRUE)</f>
        <v>0</v>
      </c>
      <c r="Q34" s="44">
        <f>VLOOKUP($B34,'dmc2564 ข้อมูลดิบ'!$C$3:$CR$164,57,TRUE)</f>
        <v>0</v>
      </c>
      <c r="R34" s="40">
        <f t="shared" si="3"/>
        <v>0</v>
      </c>
      <c r="S34" s="44">
        <f t="shared" si="4"/>
        <v>66</v>
      </c>
    </row>
    <row r="35" spans="1:19" ht="25.5" customHeight="1">
      <c r="A35" s="42">
        <v>32</v>
      </c>
      <c r="B35" s="42">
        <v>64020038</v>
      </c>
      <c r="C35" s="43" t="str">
        <f>VLOOKUP($B35,'dmc2564 ข้อมูลดิบ'!$C$3:$CR$164,2,TRUE)</f>
        <v>บ้านปางสา</v>
      </c>
      <c r="D35" s="44">
        <f>VLOOKUP($B35,'dmc2564 ข้อมูลดิบ'!$C$3:$CR$164,5,TRUE)</f>
        <v>5</v>
      </c>
      <c r="E35" s="44">
        <f>VLOOKUP($B35,'dmc2564 ข้อมูลดิบ'!$C$3:$CR$164,9,TRUE)</f>
        <v>6</v>
      </c>
      <c r="F35" s="44">
        <f>VLOOKUP($B35,'dmc2564 ข้อมูลดิบ'!$C$3:$CR$164,13,TRUE)</f>
        <v>7</v>
      </c>
      <c r="G35" s="38">
        <f t="shared" si="1"/>
        <v>18</v>
      </c>
      <c r="H35" s="44">
        <f>VLOOKUP($B35,'dmc2564 ข้อมูลดิบ'!$C$3:$CR$164,21,TRUE)</f>
        <v>9</v>
      </c>
      <c r="I35" s="44">
        <f>VLOOKUP($B35,'dmc2564 ข้อมูลดิบ'!$C$3:$CR$164,25,TRUE)</f>
        <v>13</v>
      </c>
      <c r="J35" s="44">
        <f>VLOOKUP($B35,'dmc2564 ข้อมูลดิบ'!$C$3:$CR$164,29,TRUE)</f>
        <v>7</v>
      </c>
      <c r="K35" s="44">
        <f>VLOOKUP($B35,'dmc2564 ข้อมูลดิบ'!$C$3:$CR$164,33,TRUE)</f>
        <v>7</v>
      </c>
      <c r="L35" s="44">
        <f>VLOOKUP($B35,'dmc2564 ข้อมูลดิบ'!$C$3:$CR$164,37,TRUE)</f>
        <v>2</v>
      </c>
      <c r="M35" s="44">
        <f>VLOOKUP($B35,'dmc2564 ข้อมูลดิบ'!$C$3:$CR$164,41,TRUE)</f>
        <v>10</v>
      </c>
      <c r="N35" s="39">
        <f t="shared" si="2"/>
        <v>48</v>
      </c>
      <c r="O35" s="44">
        <f>VLOOKUP($B35,'dmc2564 ข้อมูลดิบ'!$C$3:$CR$164,49,TRUE)</f>
        <v>0</v>
      </c>
      <c r="P35" s="44">
        <f>VLOOKUP($B35,'dmc2564 ข้อมูลดิบ'!$C$3:$CR$164,53,TRUE)</f>
        <v>0</v>
      </c>
      <c r="Q35" s="44">
        <f>VLOOKUP($B35,'dmc2564 ข้อมูลดิบ'!$C$3:$CR$164,57,TRUE)</f>
        <v>0</v>
      </c>
      <c r="R35" s="40">
        <f t="shared" si="3"/>
        <v>0</v>
      </c>
      <c r="S35" s="44">
        <f t="shared" si="4"/>
        <v>66</v>
      </c>
    </row>
    <row r="36" spans="1:19" ht="25.5" customHeight="1">
      <c r="A36" s="42">
        <v>33</v>
      </c>
      <c r="B36" s="42">
        <v>64020015</v>
      </c>
      <c r="C36" s="43" t="str">
        <f>VLOOKUP($B36,'dmc2564 ข้อมูลดิบ'!$C$3:$CR$164,2,TRUE)</f>
        <v>บ้านนาต้นจั่น</v>
      </c>
      <c r="D36" s="44">
        <f>VLOOKUP($B36,'dmc2564 ข้อมูลดิบ'!$C$3:$CR$164,5,TRUE)</f>
        <v>0</v>
      </c>
      <c r="E36" s="44">
        <f>VLOOKUP($B36,'dmc2564 ข้อมูลดิบ'!$C$3:$CR$164,9,TRUE)</f>
        <v>0</v>
      </c>
      <c r="F36" s="44">
        <f>VLOOKUP($B36,'dmc2564 ข้อมูลดิบ'!$C$3:$CR$164,13,TRUE)</f>
        <v>10</v>
      </c>
      <c r="G36" s="38">
        <f t="shared" si="1"/>
        <v>10</v>
      </c>
      <c r="H36" s="44">
        <f>VLOOKUP($B36,'dmc2564 ข้อมูลดิบ'!$C$3:$CR$164,21,TRUE)</f>
        <v>9</v>
      </c>
      <c r="I36" s="44">
        <f>VLOOKUP($B36,'dmc2564 ข้อมูลดิบ'!$C$3:$CR$164,25,TRUE)</f>
        <v>6</v>
      </c>
      <c r="J36" s="44">
        <f>VLOOKUP($B36,'dmc2564 ข้อมูลดิบ'!$C$3:$CR$164,29,TRUE)</f>
        <v>8</v>
      </c>
      <c r="K36" s="44">
        <f>VLOOKUP($B36,'dmc2564 ข้อมูลดิบ'!$C$3:$CR$164,33,TRUE)</f>
        <v>12</v>
      </c>
      <c r="L36" s="44">
        <f>VLOOKUP($B36,'dmc2564 ข้อมูลดิบ'!$C$3:$CR$164,37,TRUE)</f>
        <v>10</v>
      </c>
      <c r="M36" s="44">
        <f>VLOOKUP($B36,'dmc2564 ข้อมูลดิบ'!$C$3:$CR$164,41,TRUE)</f>
        <v>12</v>
      </c>
      <c r="N36" s="39">
        <f t="shared" si="2"/>
        <v>57</v>
      </c>
      <c r="O36" s="44">
        <f>VLOOKUP($B36,'dmc2564 ข้อมูลดิบ'!$C$3:$CR$164,49,TRUE)</f>
        <v>0</v>
      </c>
      <c r="P36" s="44">
        <f>VLOOKUP($B36,'dmc2564 ข้อมูลดิบ'!$C$3:$CR$164,53,TRUE)</f>
        <v>0</v>
      </c>
      <c r="Q36" s="44">
        <f>VLOOKUP($B36,'dmc2564 ข้อมูลดิบ'!$C$3:$CR$164,57,TRUE)</f>
        <v>0</v>
      </c>
      <c r="R36" s="40">
        <f t="shared" si="3"/>
        <v>0</v>
      </c>
      <c r="S36" s="44">
        <f t="shared" si="4"/>
        <v>67</v>
      </c>
    </row>
    <row r="37" spans="1:19" ht="25.5" customHeight="1">
      <c r="A37" s="42">
        <v>34</v>
      </c>
      <c r="B37" s="42">
        <v>64020065</v>
      </c>
      <c r="C37" s="43" t="str">
        <f>VLOOKUP($B37,'dmc2564 ข้อมูลดิบ'!$C$3:$CR$164,2,TRUE)</f>
        <v>วัดเกาะน้อย</v>
      </c>
      <c r="D37" s="44">
        <f>VLOOKUP($B37,'dmc2564 ข้อมูลดิบ'!$C$3:$CR$164,5,TRUE)</f>
        <v>6</v>
      </c>
      <c r="E37" s="44">
        <f>VLOOKUP($B37,'dmc2564 ข้อมูลดิบ'!$C$3:$CR$164,9,TRUE)</f>
        <v>5</v>
      </c>
      <c r="F37" s="44">
        <f>VLOOKUP($B37,'dmc2564 ข้อมูลดิบ'!$C$3:$CR$164,13,TRUE)</f>
        <v>6</v>
      </c>
      <c r="G37" s="38">
        <f t="shared" si="1"/>
        <v>17</v>
      </c>
      <c r="H37" s="44">
        <f>VLOOKUP($B37,'dmc2564 ข้อมูลดิบ'!$C$3:$CR$164,21,TRUE)</f>
        <v>9</v>
      </c>
      <c r="I37" s="44">
        <f>VLOOKUP($B37,'dmc2564 ข้อมูลดิบ'!$C$3:$CR$164,25,TRUE)</f>
        <v>8</v>
      </c>
      <c r="J37" s="44">
        <f>VLOOKUP($B37,'dmc2564 ข้อมูลดิบ'!$C$3:$CR$164,29,TRUE)</f>
        <v>11</v>
      </c>
      <c r="K37" s="44">
        <f>VLOOKUP($B37,'dmc2564 ข้อมูลดิบ'!$C$3:$CR$164,33,TRUE)</f>
        <v>8</v>
      </c>
      <c r="L37" s="44">
        <f>VLOOKUP($B37,'dmc2564 ข้อมูลดิบ'!$C$3:$CR$164,37,TRUE)</f>
        <v>6</v>
      </c>
      <c r="M37" s="44">
        <f>VLOOKUP($B37,'dmc2564 ข้อมูลดิบ'!$C$3:$CR$164,41,TRUE)</f>
        <v>10</v>
      </c>
      <c r="N37" s="39">
        <f t="shared" si="2"/>
        <v>52</v>
      </c>
      <c r="O37" s="44">
        <f>VLOOKUP($B37,'dmc2564 ข้อมูลดิบ'!$C$3:$CR$164,49,TRUE)</f>
        <v>0</v>
      </c>
      <c r="P37" s="44">
        <f>VLOOKUP($B37,'dmc2564 ข้อมูลดิบ'!$C$3:$CR$164,53,TRUE)</f>
        <v>0</v>
      </c>
      <c r="Q37" s="44">
        <f>VLOOKUP($B37,'dmc2564 ข้อมูลดิบ'!$C$3:$CR$164,57,TRUE)</f>
        <v>0</v>
      </c>
      <c r="R37" s="40">
        <f t="shared" si="3"/>
        <v>0</v>
      </c>
      <c r="S37" s="44">
        <f t="shared" si="4"/>
        <v>69</v>
      </c>
    </row>
    <row r="38" spans="1:19" ht="25.5" customHeight="1">
      <c r="A38" s="42">
        <v>35</v>
      </c>
      <c r="B38" s="42">
        <v>64020041</v>
      </c>
      <c r="C38" s="43" t="str">
        <f>VLOOKUP($B38,'dmc2564 ข้อมูลดิบ'!$C$3:$CR$164,2,TRUE)</f>
        <v>บ้านปากสิน(ตันประชานุเคราะห์)</v>
      </c>
      <c r="D38" s="44">
        <f>VLOOKUP($B38,'dmc2564 ข้อมูลดิบ'!$C$3:$CR$164,5,TRUE)</f>
        <v>1</v>
      </c>
      <c r="E38" s="44">
        <f>VLOOKUP($B38,'dmc2564 ข้อมูลดิบ'!$C$3:$CR$164,9,TRUE)</f>
        <v>3</v>
      </c>
      <c r="F38" s="44">
        <f>VLOOKUP($B38,'dmc2564 ข้อมูลดิบ'!$C$3:$CR$164,13,TRUE)</f>
        <v>6</v>
      </c>
      <c r="G38" s="38">
        <f t="shared" si="1"/>
        <v>10</v>
      </c>
      <c r="H38" s="44">
        <f>VLOOKUP($B38,'dmc2564 ข้อมูลดิบ'!$C$3:$CR$164,21,TRUE)</f>
        <v>8</v>
      </c>
      <c r="I38" s="44">
        <f>VLOOKUP($B38,'dmc2564 ข้อมูลดิบ'!$C$3:$CR$164,25,TRUE)</f>
        <v>4</v>
      </c>
      <c r="J38" s="44">
        <f>VLOOKUP($B38,'dmc2564 ข้อมูลดิบ'!$C$3:$CR$164,29,TRUE)</f>
        <v>0</v>
      </c>
      <c r="K38" s="44">
        <f>VLOOKUP($B38,'dmc2564 ข้อมูลดิบ'!$C$3:$CR$164,33,TRUE)</f>
        <v>10</v>
      </c>
      <c r="L38" s="44">
        <f>VLOOKUP($B38,'dmc2564 ข้อมูลดิบ'!$C$3:$CR$164,37,TRUE)</f>
        <v>22</v>
      </c>
      <c r="M38" s="44">
        <f>VLOOKUP($B38,'dmc2564 ข้อมูลดิบ'!$C$3:$CR$164,41,TRUE)</f>
        <v>17</v>
      </c>
      <c r="N38" s="39">
        <f t="shared" si="2"/>
        <v>61</v>
      </c>
      <c r="O38" s="44">
        <f>VLOOKUP($B38,'dmc2564 ข้อมูลดิบ'!$C$3:$CR$164,49,TRUE)</f>
        <v>0</v>
      </c>
      <c r="P38" s="44">
        <f>VLOOKUP($B38,'dmc2564 ข้อมูลดิบ'!$C$3:$CR$164,53,TRUE)</f>
        <v>0</v>
      </c>
      <c r="Q38" s="44">
        <f>VLOOKUP($B38,'dmc2564 ข้อมูลดิบ'!$C$3:$CR$164,57,TRUE)</f>
        <v>0</v>
      </c>
      <c r="R38" s="40">
        <f t="shared" si="3"/>
        <v>0</v>
      </c>
      <c r="S38" s="44">
        <f t="shared" si="4"/>
        <v>71</v>
      </c>
    </row>
    <row r="39" spans="1:19" ht="25.5" customHeight="1">
      <c r="A39" s="42">
        <v>36</v>
      </c>
      <c r="B39" s="42">
        <v>64020039</v>
      </c>
      <c r="C39" s="43" t="str">
        <f>VLOOKUP($B39,'dmc2564 ข้อมูลดิบ'!$C$3:$CR$164,2,TRUE)</f>
        <v>บ้านโป่งตีนตั่ง</v>
      </c>
      <c r="D39" s="44">
        <f>VLOOKUP($B39,'dmc2564 ข้อมูลดิบ'!$C$3:$CR$164,5,TRUE)</f>
        <v>7</v>
      </c>
      <c r="E39" s="44">
        <f>VLOOKUP($B39,'dmc2564 ข้อมูลดิบ'!$C$3:$CR$164,9,TRUE)</f>
        <v>6</v>
      </c>
      <c r="F39" s="44">
        <f>VLOOKUP($B39,'dmc2564 ข้อมูลดิบ'!$C$3:$CR$164,13,TRUE)</f>
        <v>9</v>
      </c>
      <c r="G39" s="286">
        <f t="shared" si="1"/>
        <v>22</v>
      </c>
      <c r="H39" s="44">
        <f>VLOOKUP($B39,'dmc2564 ข้อมูลดิบ'!$C$3:$CR$164,21,TRUE)</f>
        <v>4</v>
      </c>
      <c r="I39" s="44">
        <f>VLOOKUP($B39,'dmc2564 ข้อมูลดิบ'!$C$3:$CR$164,25,TRUE)</f>
        <v>14</v>
      </c>
      <c r="J39" s="44">
        <f>VLOOKUP($B39,'dmc2564 ข้อมูลดิบ'!$C$3:$CR$164,29,TRUE)</f>
        <v>9</v>
      </c>
      <c r="K39" s="44">
        <f>VLOOKUP($B39,'dmc2564 ข้อมูลดิบ'!$C$3:$CR$164,33,TRUE)</f>
        <v>14</v>
      </c>
      <c r="L39" s="44">
        <f>VLOOKUP($B39,'dmc2564 ข้อมูลดิบ'!$C$3:$CR$164,37,TRUE)</f>
        <v>7</v>
      </c>
      <c r="M39" s="44">
        <f>VLOOKUP($B39,'dmc2564 ข้อมูลดิบ'!$C$3:$CR$164,41,TRUE)</f>
        <v>7</v>
      </c>
      <c r="N39" s="287">
        <f t="shared" si="2"/>
        <v>55</v>
      </c>
      <c r="O39" s="44">
        <f>VLOOKUP($B39,'dmc2564 ข้อมูลดิบ'!$C$3:$CR$164,49,TRUE)</f>
        <v>0</v>
      </c>
      <c r="P39" s="44">
        <f>VLOOKUP($B39,'dmc2564 ข้อมูลดิบ'!$C$3:$CR$164,53,TRUE)</f>
        <v>0</v>
      </c>
      <c r="Q39" s="44">
        <f>VLOOKUP($B39,'dmc2564 ข้อมูลดิบ'!$C$3:$CR$164,57,TRUE)</f>
        <v>0</v>
      </c>
      <c r="R39" s="288">
        <f t="shared" si="3"/>
        <v>0</v>
      </c>
      <c r="S39" s="44">
        <f t="shared" si="4"/>
        <v>77</v>
      </c>
    </row>
    <row r="40" spans="1:19" ht="25.5" customHeight="1">
      <c r="A40" s="42">
        <v>37</v>
      </c>
      <c r="B40" s="42">
        <v>64020058</v>
      </c>
      <c r="C40" s="43" t="str">
        <f>VLOOKUP($B40,'dmc2564 ข้อมูลดิบ'!$C$3:$CR$164,2,TRUE)</f>
        <v>วัดแสนตอ</v>
      </c>
      <c r="D40" s="44">
        <f>VLOOKUP($B40,'dmc2564 ข้อมูลดิบ'!$C$3:$CR$164,5,TRUE)</f>
        <v>8</v>
      </c>
      <c r="E40" s="44">
        <f>VLOOKUP($B40,'dmc2564 ข้อมูลดิบ'!$C$3:$CR$164,9,TRUE)</f>
        <v>5</v>
      </c>
      <c r="F40" s="44">
        <f>VLOOKUP($B40,'dmc2564 ข้อมูลดิบ'!$C$3:$CR$164,13,TRUE)</f>
        <v>7</v>
      </c>
      <c r="G40" s="38">
        <f t="shared" si="1"/>
        <v>20</v>
      </c>
      <c r="H40" s="44">
        <f>VLOOKUP($B40,'dmc2564 ข้อมูลดิบ'!$C$3:$CR$164,21,TRUE)</f>
        <v>11</v>
      </c>
      <c r="I40" s="44">
        <f>VLOOKUP($B40,'dmc2564 ข้อมูลดิบ'!$C$3:$CR$164,25,TRUE)</f>
        <v>9</v>
      </c>
      <c r="J40" s="44">
        <f>VLOOKUP($B40,'dmc2564 ข้อมูลดิบ'!$C$3:$CR$164,29,TRUE)</f>
        <v>8</v>
      </c>
      <c r="K40" s="44">
        <f>VLOOKUP($B40,'dmc2564 ข้อมูลดิบ'!$C$3:$CR$164,33,TRUE)</f>
        <v>8</v>
      </c>
      <c r="L40" s="44">
        <f>VLOOKUP($B40,'dmc2564 ข้อมูลดิบ'!$C$3:$CR$164,37,TRUE)</f>
        <v>14</v>
      </c>
      <c r="M40" s="44">
        <f>VLOOKUP($B40,'dmc2564 ข้อมูลดิบ'!$C$3:$CR$164,41,TRUE)</f>
        <v>9</v>
      </c>
      <c r="N40" s="39">
        <f t="shared" si="2"/>
        <v>59</v>
      </c>
      <c r="O40" s="44">
        <f>VLOOKUP($B40,'dmc2564 ข้อมูลดิบ'!$C$3:$CR$164,49,TRUE)</f>
        <v>0</v>
      </c>
      <c r="P40" s="44">
        <f>VLOOKUP($B40,'dmc2564 ข้อมูลดิบ'!$C$3:$CR$164,53,TRUE)</f>
        <v>0</v>
      </c>
      <c r="Q40" s="44">
        <f>VLOOKUP($B40,'dmc2564 ข้อมูลดิบ'!$C$3:$CR$164,57,TRUE)</f>
        <v>0</v>
      </c>
      <c r="R40" s="40">
        <f t="shared" si="3"/>
        <v>0</v>
      </c>
      <c r="S40" s="44">
        <f t="shared" si="4"/>
        <v>79</v>
      </c>
    </row>
    <row r="41" spans="1:19" ht="25.5" customHeight="1">
      <c r="A41" s="42">
        <v>38</v>
      </c>
      <c r="B41" s="42">
        <v>64020003</v>
      </c>
      <c r="C41" s="43" t="str">
        <f>VLOOKUP($B41,'dmc2564 ข้อมูลดิบ'!$C$3:$CR$164,2,TRUE)</f>
        <v>บ้านห้วยติ่ง</v>
      </c>
      <c r="D41" s="44">
        <f>VLOOKUP($B41,'dmc2564 ข้อมูลดิบ'!$C$3:$CR$164,5,TRUE)</f>
        <v>10</v>
      </c>
      <c r="E41" s="44">
        <f>VLOOKUP($B41,'dmc2564 ข้อมูลดิบ'!$C$3:$CR$164,9,TRUE)</f>
        <v>9</v>
      </c>
      <c r="F41" s="44">
        <f>VLOOKUP($B41,'dmc2564 ข้อมูลดิบ'!$C$3:$CR$164,13,TRUE)</f>
        <v>7</v>
      </c>
      <c r="G41" s="38">
        <f t="shared" si="1"/>
        <v>26</v>
      </c>
      <c r="H41" s="44">
        <f>VLOOKUP($B41,'dmc2564 ข้อมูลดิบ'!$C$3:$CR$164,21,TRUE)</f>
        <v>7</v>
      </c>
      <c r="I41" s="44">
        <f>VLOOKUP($B41,'dmc2564 ข้อมูลดิบ'!$C$3:$CR$164,25,TRUE)</f>
        <v>7</v>
      </c>
      <c r="J41" s="44">
        <f>VLOOKUP($B41,'dmc2564 ข้อมูลดิบ'!$C$3:$CR$164,29,TRUE)</f>
        <v>9</v>
      </c>
      <c r="K41" s="44">
        <f>VLOOKUP($B41,'dmc2564 ข้อมูลดิบ'!$C$3:$CR$164,33,TRUE)</f>
        <v>15</v>
      </c>
      <c r="L41" s="44">
        <f>VLOOKUP($B41,'dmc2564 ข้อมูลดิบ'!$C$3:$CR$164,37,TRUE)</f>
        <v>8</v>
      </c>
      <c r="M41" s="44">
        <f>VLOOKUP($B41,'dmc2564 ข้อมูลดิบ'!$C$3:$CR$164,41,TRUE)</f>
        <v>8</v>
      </c>
      <c r="N41" s="39">
        <f t="shared" si="2"/>
        <v>54</v>
      </c>
      <c r="O41" s="44">
        <f>VLOOKUP($B41,'dmc2564 ข้อมูลดิบ'!$C$3:$CR$164,49,TRUE)</f>
        <v>0</v>
      </c>
      <c r="P41" s="44">
        <f>VLOOKUP($B41,'dmc2564 ข้อมูลดิบ'!$C$3:$CR$164,53,TRUE)</f>
        <v>0</v>
      </c>
      <c r="Q41" s="44">
        <f>VLOOKUP($B41,'dmc2564 ข้อมูลดิบ'!$C$3:$CR$164,57,TRUE)</f>
        <v>0</v>
      </c>
      <c r="R41" s="40">
        <f t="shared" si="3"/>
        <v>0</v>
      </c>
      <c r="S41" s="44">
        <f t="shared" si="4"/>
        <v>80</v>
      </c>
    </row>
    <row r="42" spans="1:19" ht="25.5" customHeight="1">
      <c r="A42" s="42">
        <v>39</v>
      </c>
      <c r="B42" s="42">
        <v>64020023</v>
      </c>
      <c r="C42" s="43" t="str">
        <f>VLOOKUP($B42,'dmc2564 ข้อมูลดิบ'!$C$3:$CR$164,2,TRUE)</f>
        <v>บ้านทุ่งพล้อ</v>
      </c>
      <c r="D42" s="44">
        <f>VLOOKUP($B42,'dmc2564 ข้อมูลดิบ'!$C$3:$CR$164,5,TRUE)</f>
        <v>0</v>
      </c>
      <c r="E42" s="44">
        <f>VLOOKUP($B42,'dmc2564 ข้อมูลดิบ'!$C$3:$CR$164,9,TRUE)</f>
        <v>8</v>
      </c>
      <c r="F42" s="44">
        <f>VLOOKUP($B42,'dmc2564 ข้อมูลดิบ'!$C$3:$CR$164,13,TRUE)</f>
        <v>5</v>
      </c>
      <c r="G42" s="38">
        <f t="shared" si="1"/>
        <v>13</v>
      </c>
      <c r="H42" s="44">
        <f>VLOOKUP($B42,'dmc2564 ข้อมูลดิบ'!$C$3:$CR$164,21,TRUE)</f>
        <v>12</v>
      </c>
      <c r="I42" s="44">
        <f>VLOOKUP($B42,'dmc2564 ข้อมูลดิบ'!$C$3:$CR$164,25,TRUE)</f>
        <v>5</v>
      </c>
      <c r="J42" s="44">
        <f>VLOOKUP($B42,'dmc2564 ข้อมูลดิบ'!$C$3:$CR$164,29,TRUE)</f>
        <v>18</v>
      </c>
      <c r="K42" s="44">
        <f>VLOOKUP($B42,'dmc2564 ข้อมูลดิบ'!$C$3:$CR$164,33,TRUE)</f>
        <v>15</v>
      </c>
      <c r="L42" s="44">
        <f>VLOOKUP($B42,'dmc2564 ข้อมูลดิบ'!$C$3:$CR$164,37,TRUE)</f>
        <v>10</v>
      </c>
      <c r="M42" s="44">
        <f>VLOOKUP($B42,'dmc2564 ข้อมูลดิบ'!$C$3:$CR$164,41,TRUE)</f>
        <v>11</v>
      </c>
      <c r="N42" s="39">
        <f t="shared" si="2"/>
        <v>71</v>
      </c>
      <c r="O42" s="44">
        <f>VLOOKUP($B42,'dmc2564 ข้อมูลดิบ'!$C$3:$CR$164,49,TRUE)</f>
        <v>0</v>
      </c>
      <c r="P42" s="44">
        <f>VLOOKUP($B42,'dmc2564 ข้อมูลดิบ'!$C$3:$CR$164,53,TRUE)</f>
        <v>0</v>
      </c>
      <c r="Q42" s="44">
        <f>VLOOKUP($B42,'dmc2564 ข้อมูลดิบ'!$C$3:$CR$164,57,TRUE)</f>
        <v>0</v>
      </c>
      <c r="R42" s="40">
        <f t="shared" si="3"/>
        <v>0</v>
      </c>
      <c r="S42" s="44">
        <f t="shared" si="4"/>
        <v>84</v>
      </c>
    </row>
    <row r="43" spans="1:19" ht="25.5" customHeight="1">
      <c r="A43" s="289">
        <v>40</v>
      </c>
      <c r="B43" s="289">
        <v>64020063</v>
      </c>
      <c r="C43" s="290" t="str">
        <f>VLOOKUP($B43,'dmc2564 ข้อมูลดิบ'!$C$3:$CR$164,2,TRUE)</f>
        <v>หนองอ้อบำเพ็ญ</v>
      </c>
      <c r="D43" s="291">
        <f>VLOOKUP($B43,'dmc2564 ข้อมูลดิบ'!$C$3:$CR$164,5,TRUE)</f>
        <v>0</v>
      </c>
      <c r="E43" s="291">
        <f>VLOOKUP($B43,'dmc2564 ข้อมูลดิบ'!$C$3:$CR$164,9,TRUE)</f>
        <v>2</v>
      </c>
      <c r="F43" s="291">
        <f>VLOOKUP($B43,'dmc2564 ข้อมูลดิบ'!$C$3:$CR$164,13,TRUE)</f>
        <v>9</v>
      </c>
      <c r="G43" s="292">
        <f t="shared" si="1"/>
        <v>11</v>
      </c>
      <c r="H43" s="291">
        <f>VLOOKUP($B43,'dmc2564 ข้อมูลดิบ'!$C$3:$CR$164,21,TRUE)</f>
        <v>9</v>
      </c>
      <c r="I43" s="291">
        <f>VLOOKUP($B43,'dmc2564 ข้อมูลดิบ'!$C$3:$CR$164,25,TRUE)</f>
        <v>12</v>
      </c>
      <c r="J43" s="291">
        <f>VLOOKUP($B43,'dmc2564 ข้อมูลดิบ'!$C$3:$CR$164,29,TRUE)</f>
        <v>15</v>
      </c>
      <c r="K43" s="291">
        <f>VLOOKUP($B43,'dmc2564 ข้อมูลดิบ'!$C$3:$CR$164,33,TRUE)</f>
        <v>17</v>
      </c>
      <c r="L43" s="291">
        <f>VLOOKUP($B43,'dmc2564 ข้อมูลดิบ'!$C$3:$CR$164,37,TRUE)</f>
        <v>12</v>
      </c>
      <c r="M43" s="291">
        <f>VLOOKUP($B43,'dmc2564 ข้อมูลดิบ'!$C$3:$CR$164,41,TRUE)</f>
        <v>9</v>
      </c>
      <c r="N43" s="293">
        <f t="shared" si="2"/>
        <v>74</v>
      </c>
      <c r="O43" s="291">
        <f>VLOOKUP($B43,'dmc2564 ข้อมูลดิบ'!$C$3:$CR$164,49,TRUE)</f>
        <v>0</v>
      </c>
      <c r="P43" s="291">
        <f>VLOOKUP($B43,'dmc2564 ข้อมูลดิบ'!$C$3:$CR$164,53,TRUE)</f>
        <v>0</v>
      </c>
      <c r="Q43" s="291">
        <f>VLOOKUP($B43,'dmc2564 ข้อมูลดิบ'!$C$3:$CR$164,57,TRUE)</f>
        <v>0</v>
      </c>
      <c r="R43" s="294">
        <f t="shared" si="3"/>
        <v>0</v>
      </c>
      <c r="S43" s="291">
        <f t="shared" si="4"/>
        <v>85</v>
      </c>
    </row>
    <row r="44" spans="1:19" ht="25.5" customHeight="1">
      <c r="A44" s="464"/>
      <c r="B44" s="465"/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6"/>
    </row>
    <row r="45" spans="1:19" s="41" customFormat="1" ht="30" customHeight="1">
      <c r="A45" s="455" t="s">
        <v>470</v>
      </c>
      <c r="B45" s="456"/>
      <c r="C45" s="457"/>
      <c r="D45" s="37">
        <f>SUM(D46:D68)</f>
        <v>32</v>
      </c>
      <c r="E45" s="37">
        <f t="shared" ref="E45:S45" si="9">SUM(E46:E68)</f>
        <v>145</v>
      </c>
      <c r="F45" s="37">
        <f t="shared" si="9"/>
        <v>140</v>
      </c>
      <c r="G45" s="38">
        <f t="shared" si="9"/>
        <v>317</v>
      </c>
      <c r="H45" s="37">
        <f t="shared" si="9"/>
        <v>153</v>
      </c>
      <c r="I45" s="37">
        <f t="shared" si="9"/>
        <v>153</v>
      </c>
      <c r="J45" s="37">
        <f t="shared" si="9"/>
        <v>139</v>
      </c>
      <c r="K45" s="37">
        <f t="shared" si="9"/>
        <v>172</v>
      </c>
      <c r="L45" s="37">
        <f t="shared" si="9"/>
        <v>148</v>
      </c>
      <c r="M45" s="37">
        <f t="shared" si="9"/>
        <v>173</v>
      </c>
      <c r="N45" s="39">
        <f t="shared" si="9"/>
        <v>938</v>
      </c>
      <c r="O45" s="37">
        <f t="shared" si="9"/>
        <v>44</v>
      </c>
      <c r="P45" s="37">
        <f t="shared" si="9"/>
        <v>36</v>
      </c>
      <c r="Q45" s="37">
        <f t="shared" si="9"/>
        <v>28</v>
      </c>
      <c r="R45" s="40">
        <f t="shared" si="9"/>
        <v>108</v>
      </c>
      <c r="S45" s="37">
        <f t="shared" si="9"/>
        <v>1363</v>
      </c>
    </row>
    <row r="46" spans="1:19" ht="21.9" customHeight="1">
      <c r="A46" s="42">
        <v>1</v>
      </c>
      <c r="B46" s="42">
        <v>64020105</v>
      </c>
      <c r="C46" s="43" t="str">
        <f>VLOOKUP($B46,'dmc2564 ข้อมูลดิบ'!$C$3:$CR$164,2,TRUE)</f>
        <v>วัดวังใหญ่</v>
      </c>
      <c r="D46" s="44">
        <f>VLOOKUP($B46,'dmc2564 ข้อมูลดิบ'!$C$3:$CR$164,5,TRUE)</f>
        <v>0</v>
      </c>
      <c r="E46" s="44">
        <f>VLOOKUP($B46,'dmc2564 ข้อมูลดิบ'!$C$3:$CR$164,9,TRUE)</f>
        <v>0</v>
      </c>
      <c r="F46" s="44">
        <f>VLOOKUP($B46,'dmc2564 ข้อมูลดิบ'!$C$3:$CR$164,13,TRUE)</f>
        <v>0</v>
      </c>
      <c r="G46" s="38">
        <f t="shared" ref="G46:G68" si="10">SUM(D46:F46)</f>
        <v>0</v>
      </c>
      <c r="H46" s="44">
        <f>VLOOKUP($B46,'dmc2564 ข้อมูลดิบ'!$C$3:$CR$164,21,TRUE)</f>
        <v>0</v>
      </c>
      <c r="I46" s="44">
        <f>VLOOKUP($B46,'dmc2564 ข้อมูลดิบ'!$C$3:$CR$164,25,TRUE)</f>
        <v>0</v>
      </c>
      <c r="J46" s="44">
        <f>VLOOKUP($B46,'dmc2564 ข้อมูลดิบ'!$C$3:$CR$164,29,TRUE)</f>
        <v>0</v>
      </c>
      <c r="K46" s="44">
        <f>VLOOKUP($B46,'dmc2564 ข้อมูลดิบ'!$C$3:$CR$164,33,TRUE)</f>
        <v>0</v>
      </c>
      <c r="L46" s="44">
        <f>VLOOKUP($B46,'dmc2564 ข้อมูลดิบ'!$C$3:$CR$164,37,TRUE)</f>
        <v>3</v>
      </c>
      <c r="M46" s="44">
        <f>VLOOKUP($B46,'dmc2564 ข้อมูลดิบ'!$C$3:$CR$164,41,TRUE)</f>
        <v>0</v>
      </c>
      <c r="N46" s="39">
        <f t="shared" ref="N46:N68" si="11">SUM(H46:M46)</f>
        <v>3</v>
      </c>
      <c r="O46" s="44">
        <f>VLOOKUP($B46,'dmc2564 ข้อมูลดิบ'!$C$3:$CR$164,49,TRUE)</f>
        <v>0</v>
      </c>
      <c r="P46" s="44">
        <f>VLOOKUP($B46,'dmc2564 ข้อมูลดิบ'!$C$3:$CR$164,53,TRUE)</f>
        <v>0</v>
      </c>
      <c r="Q46" s="44">
        <f>VLOOKUP($B46,'dmc2564 ข้อมูลดิบ'!$C$3:$CR$164,57,TRUE)</f>
        <v>0</v>
      </c>
      <c r="R46" s="40">
        <f t="shared" ref="R46:R68" si="12">SUM(O46:Q46)</f>
        <v>0</v>
      </c>
      <c r="S46" s="44">
        <f t="shared" ref="S46:S68" si="13">SUM(R46,G46,N46)</f>
        <v>3</v>
      </c>
    </row>
    <row r="47" spans="1:19" ht="21.9" customHeight="1">
      <c r="A47" s="42">
        <v>2</v>
      </c>
      <c r="B47" s="42">
        <v>64020095</v>
      </c>
      <c r="C47" s="43" t="str">
        <f>VLOOKUP($B47,'dmc2564 ข้อมูลดิบ'!$C$3:$CR$164,2,TRUE)</f>
        <v>บ้านบุ่งสัก</v>
      </c>
      <c r="D47" s="44">
        <f>VLOOKUP($B47,'dmc2564 ข้อมูลดิบ'!$C$3:$CR$164,5,TRUE)</f>
        <v>0</v>
      </c>
      <c r="E47" s="44">
        <f>VLOOKUP($B47,'dmc2564 ข้อมูลดิบ'!$C$3:$CR$164,9,TRUE)</f>
        <v>0</v>
      </c>
      <c r="F47" s="44">
        <f>VLOOKUP($B47,'dmc2564 ข้อมูลดิบ'!$C$3:$CR$164,13,TRUE)</f>
        <v>4</v>
      </c>
      <c r="G47" s="38">
        <f t="shared" si="10"/>
        <v>4</v>
      </c>
      <c r="H47" s="44">
        <f>VLOOKUP($B47,'dmc2564 ข้อมูลดิบ'!$C$3:$CR$164,21,TRUE)</f>
        <v>0</v>
      </c>
      <c r="I47" s="44">
        <f>VLOOKUP($B47,'dmc2564 ข้อมูลดิบ'!$C$3:$CR$164,25,TRUE)</f>
        <v>6</v>
      </c>
      <c r="J47" s="44">
        <f>VLOOKUP($B47,'dmc2564 ข้อมูลดิบ'!$C$3:$CR$164,29,TRUE)</f>
        <v>3</v>
      </c>
      <c r="K47" s="44">
        <f>VLOOKUP($B47,'dmc2564 ข้อมูลดิบ'!$C$3:$CR$164,33,TRUE)</f>
        <v>3</v>
      </c>
      <c r="L47" s="44">
        <f>VLOOKUP($B47,'dmc2564 ข้อมูลดิบ'!$C$3:$CR$164,37,TRUE)</f>
        <v>1</v>
      </c>
      <c r="M47" s="44">
        <f>VLOOKUP($B47,'dmc2564 ข้อมูลดิบ'!$C$3:$CR$164,41,TRUE)</f>
        <v>0</v>
      </c>
      <c r="N47" s="39">
        <f t="shared" si="11"/>
        <v>13</v>
      </c>
      <c r="O47" s="44">
        <f>VLOOKUP($B47,'dmc2564 ข้อมูลดิบ'!$C$3:$CR$164,49,TRUE)</f>
        <v>0</v>
      </c>
      <c r="P47" s="44">
        <f>VLOOKUP($B47,'dmc2564 ข้อมูลดิบ'!$C$3:$CR$164,53,TRUE)</f>
        <v>0</v>
      </c>
      <c r="Q47" s="44">
        <f>VLOOKUP($B47,'dmc2564 ข้อมูลดิบ'!$C$3:$CR$164,57,TRUE)</f>
        <v>0</v>
      </c>
      <c r="R47" s="40">
        <f t="shared" si="12"/>
        <v>0</v>
      </c>
      <c r="S47" s="44">
        <f t="shared" si="13"/>
        <v>17</v>
      </c>
    </row>
    <row r="48" spans="1:19" ht="21.9" customHeight="1">
      <c r="A48" s="42">
        <v>3</v>
      </c>
      <c r="B48" s="42">
        <v>64020107</v>
      </c>
      <c r="C48" s="43" t="str">
        <f>VLOOKUP($B48,'dmc2564 ข้อมูลดิบ'!$C$3:$CR$164,2,TRUE)</f>
        <v>ประชาอุทิศ</v>
      </c>
      <c r="D48" s="44">
        <f>VLOOKUP($B48,'dmc2564 ข้อมูลดิบ'!$C$3:$CR$164,5,TRUE)</f>
        <v>0</v>
      </c>
      <c r="E48" s="44">
        <f>VLOOKUP($B48,'dmc2564 ข้อมูลดิบ'!$C$3:$CR$164,9,TRUE)</f>
        <v>3</v>
      </c>
      <c r="F48" s="44">
        <f>VLOOKUP($B48,'dmc2564 ข้อมูลดิบ'!$C$3:$CR$164,13,TRUE)</f>
        <v>2</v>
      </c>
      <c r="G48" s="38">
        <f t="shared" si="10"/>
        <v>5</v>
      </c>
      <c r="H48" s="44">
        <f>VLOOKUP($B48,'dmc2564 ข้อมูลดิบ'!$C$3:$CR$164,21,TRUE)</f>
        <v>3</v>
      </c>
      <c r="I48" s="44">
        <f>VLOOKUP($B48,'dmc2564 ข้อมูลดิบ'!$C$3:$CR$164,25,TRUE)</f>
        <v>2</v>
      </c>
      <c r="J48" s="44">
        <f>VLOOKUP($B48,'dmc2564 ข้อมูลดิบ'!$C$3:$CR$164,29,TRUE)</f>
        <v>1</v>
      </c>
      <c r="K48" s="44">
        <f>VLOOKUP($B48,'dmc2564 ข้อมูลดิบ'!$C$3:$CR$164,33,TRUE)</f>
        <v>2</v>
      </c>
      <c r="L48" s="44">
        <f>VLOOKUP($B48,'dmc2564 ข้อมูลดิบ'!$C$3:$CR$164,37,TRUE)</f>
        <v>4</v>
      </c>
      <c r="M48" s="44">
        <f>VLOOKUP($B48,'dmc2564 ข้อมูลดิบ'!$C$3:$CR$164,41,TRUE)</f>
        <v>6</v>
      </c>
      <c r="N48" s="39">
        <f t="shared" si="11"/>
        <v>18</v>
      </c>
      <c r="O48" s="44">
        <f>VLOOKUP($B48,'dmc2564 ข้อมูลดิบ'!$C$3:$CR$164,49,TRUE)</f>
        <v>0</v>
      </c>
      <c r="P48" s="44">
        <f>VLOOKUP($B48,'dmc2564 ข้อมูลดิบ'!$C$3:$CR$164,53,TRUE)</f>
        <v>0</v>
      </c>
      <c r="Q48" s="44">
        <f>VLOOKUP($B48,'dmc2564 ข้อมูลดิบ'!$C$3:$CR$164,57,TRUE)</f>
        <v>0</v>
      </c>
      <c r="R48" s="40">
        <f t="shared" si="12"/>
        <v>0</v>
      </c>
      <c r="S48" s="44">
        <f t="shared" si="13"/>
        <v>23</v>
      </c>
    </row>
    <row r="49" spans="1:19" ht="21.9" customHeight="1">
      <c r="A49" s="42">
        <v>4</v>
      </c>
      <c r="B49" s="42">
        <v>64020090</v>
      </c>
      <c r="C49" s="43" t="str">
        <f>VLOOKUP($B49,'dmc2564 ข้อมูลดิบ'!$C$3:$CR$164,2,TRUE)</f>
        <v>บ้านปากคลองแดน</v>
      </c>
      <c r="D49" s="44">
        <f>VLOOKUP($B49,'dmc2564 ข้อมูลดิบ'!$C$3:$CR$164,5,TRUE)</f>
        <v>0</v>
      </c>
      <c r="E49" s="44">
        <f>VLOOKUP($B49,'dmc2564 ข้อมูลดิบ'!$C$3:$CR$164,9,TRUE)</f>
        <v>0</v>
      </c>
      <c r="F49" s="44">
        <f>VLOOKUP($B49,'dmc2564 ข้อมูลดิบ'!$C$3:$CR$164,13,TRUE)</f>
        <v>1</v>
      </c>
      <c r="G49" s="38">
        <f t="shared" si="10"/>
        <v>1</v>
      </c>
      <c r="H49" s="44">
        <f>VLOOKUP($B49,'dmc2564 ข้อมูลดิบ'!$C$3:$CR$164,21,TRUE)</f>
        <v>5</v>
      </c>
      <c r="I49" s="44">
        <f>VLOOKUP($B49,'dmc2564 ข้อมูลดิบ'!$C$3:$CR$164,25,TRUE)</f>
        <v>3</v>
      </c>
      <c r="J49" s="44">
        <f>VLOOKUP($B49,'dmc2564 ข้อมูลดิบ'!$C$3:$CR$164,29,TRUE)</f>
        <v>2</v>
      </c>
      <c r="K49" s="44">
        <f>VLOOKUP($B49,'dmc2564 ข้อมูลดิบ'!$C$3:$CR$164,33,TRUE)</f>
        <v>3</v>
      </c>
      <c r="L49" s="44">
        <f>VLOOKUP($B49,'dmc2564 ข้อมูลดิบ'!$C$3:$CR$164,37,TRUE)</f>
        <v>5</v>
      </c>
      <c r="M49" s="44">
        <f>VLOOKUP($B49,'dmc2564 ข้อมูลดิบ'!$C$3:$CR$164,41,TRUE)</f>
        <v>9</v>
      </c>
      <c r="N49" s="39">
        <f t="shared" si="11"/>
        <v>27</v>
      </c>
      <c r="O49" s="44">
        <f>VLOOKUP($B49,'dmc2564 ข้อมูลดิบ'!$C$3:$CR$164,49,TRUE)</f>
        <v>0</v>
      </c>
      <c r="P49" s="44">
        <f>VLOOKUP($B49,'dmc2564 ข้อมูลดิบ'!$C$3:$CR$164,53,TRUE)</f>
        <v>0</v>
      </c>
      <c r="Q49" s="44">
        <f>VLOOKUP($B49,'dmc2564 ข้อมูลดิบ'!$C$3:$CR$164,57,TRUE)</f>
        <v>0</v>
      </c>
      <c r="R49" s="40">
        <f t="shared" si="12"/>
        <v>0</v>
      </c>
      <c r="S49" s="44">
        <f t="shared" si="13"/>
        <v>28</v>
      </c>
    </row>
    <row r="50" spans="1:19" ht="21.9" customHeight="1">
      <c r="A50" s="42">
        <v>5</v>
      </c>
      <c r="B50" s="42">
        <v>64020104</v>
      </c>
      <c r="C50" s="43" t="str">
        <f>VLOOKUP($B50,'dmc2564 ข้อมูลดิบ'!$C$3:$CR$164,2,TRUE)</f>
        <v>บ้านโคกกะทือ</v>
      </c>
      <c r="D50" s="44">
        <f>VLOOKUP($B50,'dmc2564 ข้อมูลดิบ'!$C$3:$CR$164,5,TRUE)</f>
        <v>0</v>
      </c>
      <c r="E50" s="44">
        <f>VLOOKUP($B50,'dmc2564 ข้อมูลดิบ'!$C$3:$CR$164,9,TRUE)</f>
        <v>3</v>
      </c>
      <c r="F50" s="44">
        <f>VLOOKUP($B50,'dmc2564 ข้อมูลดิบ'!$C$3:$CR$164,13,TRUE)</f>
        <v>3</v>
      </c>
      <c r="G50" s="38">
        <f t="shared" si="10"/>
        <v>6</v>
      </c>
      <c r="H50" s="44">
        <f>VLOOKUP($B50,'dmc2564 ข้อมูลดิบ'!$C$3:$CR$164,21,TRUE)</f>
        <v>2</v>
      </c>
      <c r="I50" s="44">
        <f>VLOOKUP($B50,'dmc2564 ข้อมูลดิบ'!$C$3:$CR$164,25,TRUE)</f>
        <v>4</v>
      </c>
      <c r="J50" s="44">
        <f>VLOOKUP($B50,'dmc2564 ข้อมูลดิบ'!$C$3:$CR$164,29,TRUE)</f>
        <v>6</v>
      </c>
      <c r="K50" s="44">
        <f>VLOOKUP($B50,'dmc2564 ข้อมูลดิบ'!$C$3:$CR$164,33,TRUE)</f>
        <v>6</v>
      </c>
      <c r="L50" s="44">
        <f>VLOOKUP($B50,'dmc2564 ข้อมูลดิบ'!$C$3:$CR$164,37,TRUE)</f>
        <v>5</v>
      </c>
      <c r="M50" s="44">
        <f>VLOOKUP($B50,'dmc2564 ข้อมูลดิบ'!$C$3:$CR$164,41,TRUE)</f>
        <v>5</v>
      </c>
      <c r="N50" s="39">
        <f t="shared" si="11"/>
        <v>28</v>
      </c>
      <c r="O50" s="44">
        <f>VLOOKUP($B50,'dmc2564 ข้อมูลดิบ'!$C$3:$CR$164,49,TRUE)</f>
        <v>0</v>
      </c>
      <c r="P50" s="44">
        <f>VLOOKUP($B50,'dmc2564 ข้อมูลดิบ'!$C$3:$CR$164,53,TRUE)</f>
        <v>0</v>
      </c>
      <c r="Q50" s="44">
        <f>VLOOKUP($B50,'dmc2564 ข้อมูลดิบ'!$C$3:$CR$164,57,TRUE)</f>
        <v>0</v>
      </c>
      <c r="R50" s="40">
        <f t="shared" si="12"/>
        <v>0</v>
      </c>
      <c r="S50" s="44">
        <f t="shared" si="13"/>
        <v>34</v>
      </c>
    </row>
    <row r="51" spans="1:19" ht="21.9" customHeight="1">
      <c r="A51" s="42">
        <v>6</v>
      </c>
      <c r="B51" s="42">
        <v>64020109</v>
      </c>
      <c r="C51" s="43" t="str">
        <f>VLOOKUP($B51,'dmc2564 ข้อมูลดิบ'!$C$3:$CR$164,2,TRUE)</f>
        <v>บ้านหนองแหน</v>
      </c>
      <c r="D51" s="44">
        <f>VLOOKUP($B51,'dmc2564 ข้อมูลดิบ'!$C$3:$CR$164,5,TRUE)</f>
        <v>5</v>
      </c>
      <c r="E51" s="44">
        <f>VLOOKUP($B51,'dmc2564 ข้อมูลดิบ'!$C$3:$CR$164,9,TRUE)</f>
        <v>3</v>
      </c>
      <c r="F51" s="44">
        <f>VLOOKUP($B51,'dmc2564 ข้อมูลดิบ'!$C$3:$CR$164,13,TRUE)</f>
        <v>3</v>
      </c>
      <c r="G51" s="38">
        <f t="shared" si="10"/>
        <v>11</v>
      </c>
      <c r="H51" s="44">
        <f>VLOOKUP($B51,'dmc2564 ข้อมูลดิบ'!$C$3:$CR$164,21,TRUE)</f>
        <v>6</v>
      </c>
      <c r="I51" s="44">
        <f>VLOOKUP($B51,'dmc2564 ข้อมูลดิบ'!$C$3:$CR$164,25,TRUE)</f>
        <v>6</v>
      </c>
      <c r="J51" s="44">
        <f>VLOOKUP($B51,'dmc2564 ข้อมูลดิบ'!$C$3:$CR$164,29,TRUE)</f>
        <v>7</v>
      </c>
      <c r="K51" s="44">
        <f>VLOOKUP($B51,'dmc2564 ข้อมูลดิบ'!$C$3:$CR$164,33,TRUE)</f>
        <v>4</v>
      </c>
      <c r="L51" s="44">
        <f>VLOOKUP($B51,'dmc2564 ข้อมูลดิบ'!$C$3:$CR$164,37,TRUE)</f>
        <v>4</v>
      </c>
      <c r="M51" s="44">
        <f>VLOOKUP($B51,'dmc2564 ข้อมูลดิบ'!$C$3:$CR$164,41,TRUE)</f>
        <v>3</v>
      </c>
      <c r="N51" s="39">
        <f t="shared" si="11"/>
        <v>30</v>
      </c>
      <c r="O51" s="44">
        <f>VLOOKUP($B51,'dmc2564 ข้อมูลดิบ'!$C$3:$CR$164,49,TRUE)</f>
        <v>0</v>
      </c>
      <c r="P51" s="44">
        <f>VLOOKUP($B51,'dmc2564 ข้อมูลดิบ'!$C$3:$CR$164,53,TRUE)</f>
        <v>0</v>
      </c>
      <c r="Q51" s="44">
        <f>VLOOKUP($B51,'dmc2564 ข้อมูลดิบ'!$C$3:$CR$164,57,TRUE)</f>
        <v>0</v>
      </c>
      <c r="R51" s="40">
        <f t="shared" si="12"/>
        <v>0</v>
      </c>
      <c r="S51" s="44">
        <f t="shared" si="13"/>
        <v>41</v>
      </c>
    </row>
    <row r="52" spans="1:19" ht="21.9" customHeight="1">
      <c r="A52" s="42">
        <v>7</v>
      </c>
      <c r="B52" s="42">
        <v>64020084</v>
      </c>
      <c r="C52" s="43" t="str">
        <f>VLOOKUP($B52,'dmc2564 ข้อมูลดิบ'!$C$3:$CR$164,2,TRUE)</f>
        <v>บ้านโซกเปือย</v>
      </c>
      <c r="D52" s="44">
        <f>VLOOKUP($B52,'dmc2564 ข้อมูลดิบ'!$C$3:$CR$164,5,TRUE)</f>
        <v>0</v>
      </c>
      <c r="E52" s="44">
        <f>VLOOKUP($B52,'dmc2564 ข้อมูลดิบ'!$C$3:$CR$164,9,TRUE)</f>
        <v>11</v>
      </c>
      <c r="F52" s="44">
        <f>VLOOKUP($B52,'dmc2564 ข้อมูลดิบ'!$C$3:$CR$164,13,TRUE)</f>
        <v>5</v>
      </c>
      <c r="G52" s="38">
        <f t="shared" si="10"/>
        <v>16</v>
      </c>
      <c r="H52" s="44">
        <f>VLOOKUP($B52,'dmc2564 ข้อมูลดิบ'!$C$3:$CR$164,21,TRUE)</f>
        <v>3</v>
      </c>
      <c r="I52" s="44">
        <f>VLOOKUP($B52,'dmc2564 ข้อมูลดิบ'!$C$3:$CR$164,25,TRUE)</f>
        <v>1</v>
      </c>
      <c r="J52" s="44">
        <f>VLOOKUP($B52,'dmc2564 ข้อมูลดิบ'!$C$3:$CR$164,29,TRUE)</f>
        <v>5</v>
      </c>
      <c r="K52" s="44">
        <f>VLOOKUP($B52,'dmc2564 ข้อมูลดิบ'!$C$3:$CR$164,33,TRUE)</f>
        <v>8</v>
      </c>
      <c r="L52" s="44">
        <f>VLOOKUP($B52,'dmc2564 ข้อมูลดิบ'!$C$3:$CR$164,37,TRUE)</f>
        <v>2</v>
      </c>
      <c r="M52" s="44">
        <f>VLOOKUP($B52,'dmc2564 ข้อมูลดิบ'!$C$3:$CR$164,41,TRUE)</f>
        <v>7</v>
      </c>
      <c r="N52" s="39">
        <f t="shared" si="11"/>
        <v>26</v>
      </c>
      <c r="O52" s="44">
        <f>VLOOKUP($B52,'dmc2564 ข้อมูลดิบ'!$C$3:$CR$164,49,TRUE)</f>
        <v>0</v>
      </c>
      <c r="P52" s="44">
        <f>VLOOKUP($B52,'dmc2564 ข้อมูลดิบ'!$C$3:$CR$164,53,TRUE)</f>
        <v>0</v>
      </c>
      <c r="Q52" s="44">
        <f>VLOOKUP($B52,'dmc2564 ข้อมูลดิบ'!$C$3:$CR$164,57,TRUE)</f>
        <v>0</v>
      </c>
      <c r="R52" s="40">
        <f t="shared" si="12"/>
        <v>0</v>
      </c>
      <c r="S52" s="44">
        <f t="shared" si="13"/>
        <v>42</v>
      </c>
    </row>
    <row r="53" spans="1:19" ht="21.9" customHeight="1">
      <c r="A53" s="42">
        <v>8</v>
      </c>
      <c r="B53" s="42">
        <v>64020091</v>
      </c>
      <c r="C53" s="43" t="str">
        <f>VLOOKUP($B53,'dmc2564 ข้อมูลดิบ'!$C$3:$CR$164,2,TRUE)</f>
        <v>บ้านนา</v>
      </c>
      <c r="D53" s="44">
        <f>VLOOKUP($B53,'dmc2564 ข้อมูลดิบ'!$C$3:$CR$164,5,TRUE)</f>
        <v>0</v>
      </c>
      <c r="E53" s="44">
        <f>VLOOKUP($B53,'dmc2564 ข้อมูลดิบ'!$C$3:$CR$164,9,TRUE)</f>
        <v>5</v>
      </c>
      <c r="F53" s="44">
        <f>VLOOKUP($B53,'dmc2564 ข้อมูลดิบ'!$C$3:$CR$164,13,TRUE)</f>
        <v>5</v>
      </c>
      <c r="G53" s="38">
        <f t="shared" si="10"/>
        <v>10</v>
      </c>
      <c r="H53" s="44">
        <f>VLOOKUP($B53,'dmc2564 ข้อมูลดิบ'!$C$3:$CR$164,21,TRUE)</f>
        <v>9</v>
      </c>
      <c r="I53" s="44">
        <f>VLOOKUP($B53,'dmc2564 ข้อมูลดิบ'!$C$3:$CR$164,25,TRUE)</f>
        <v>3</v>
      </c>
      <c r="J53" s="44">
        <f>VLOOKUP($B53,'dmc2564 ข้อมูลดิบ'!$C$3:$CR$164,29,TRUE)</f>
        <v>5</v>
      </c>
      <c r="K53" s="44">
        <f>VLOOKUP($B53,'dmc2564 ข้อมูลดิบ'!$C$3:$CR$164,33,TRUE)</f>
        <v>5</v>
      </c>
      <c r="L53" s="44">
        <f>VLOOKUP($B53,'dmc2564 ข้อมูลดิบ'!$C$3:$CR$164,37,TRUE)</f>
        <v>7</v>
      </c>
      <c r="M53" s="44">
        <f>VLOOKUP($B53,'dmc2564 ข้อมูลดิบ'!$C$3:$CR$164,41,TRUE)</f>
        <v>3</v>
      </c>
      <c r="N53" s="39">
        <f t="shared" si="11"/>
        <v>32</v>
      </c>
      <c r="O53" s="44">
        <f>VLOOKUP($B53,'dmc2564 ข้อมูลดิบ'!$C$3:$CR$164,49,TRUE)</f>
        <v>0</v>
      </c>
      <c r="P53" s="44">
        <f>VLOOKUP($B53,'dmc2564 ข้อมูลดิบ'!$C$3:$CR$164,53,TRUE)</f>
        <v>0</v>
      </c>
      <c r="Q53" s="44">
        <f>VLOOKUP($B53,'dmc2564 ข้อมูลดิบ'!$C$3:$CR$164,57,TRUE)</f>
        <v>0</v>
      </c>
      <c r="R53" s="40">
        <f t="shared" si="12"/>
        <v>0</v>
      </c>
      <c r="S53" s="44">
        <f t="shared" si="13"/>
        <v>42</v>
      </c>
    </row>
    <row r="54" spans="1:19" ht="21.9" customHeight="1">
      <c r="A54" s="42">
        <v>9</v>
      </c>
      <c r="B54" s="42">
        <v>64020108</v>
      </c>
      <c r="C54" s="43" t="str">
        <f>VLOOKUP($B54,'dmc2564 ข้อมูลดิบ'!$C$3:$CR$164,2,TRUE)</f>
        <v>บ้านสันติพิทยาคาร</v>
      </c>
      <c r="D54" s="44">
        <f>VLOOKUP($B54,'dmc2564 ข้อมูลดิบ'!$C$3:$CR$164,5,TRUE)</f>
        <v>2</v>
      </c>
      <c r="E54" s="44">
        <f>VLOOKUP($B54,'dmc2564 ข้อมูลดิบ'!$C$3:$CR$164,9,TRUE)</f>
        <v>5</v>
      </c>
      <c r="F54" s="44">
        <f>VLOOKUP($B54,'dmc2564 ข้อมูลดิบ'!$C$3:$CR$164,13,TRUE)</f>
        <v>0</v>
      </c>
      <c r="G54" s="38">
        <f t="shared" si="10"/>
        <v>7</v>
      </c>
      <c r="H54" s="44">
        <f>VLOOKUP($B54,'dmc2564 ข้อมูลดิบ'!$C$3:$CR$164,21,TRUE)</f>
        <v>5</v>
      </c>
      <c r="I54" s="44">
        <f>VLOOKUP($B54,'dmc2564 ข้อมูลดิบ'!$C$3:$CR$164,25,TRUE)</f>
        <v>8</v>
      </c>
      <c r="J54" s="44">
        <f>VLOOKUP($B54,'dmc2564 ข้อมูลดิบ'!$C$3:$CR$164,29,TRUE)</f>
        <v>1</v>
      </c>
      <c r="K54" s="44">
        <f>VLOOKUP($B54,'dmc2564 ข้อมูลดิบ'!$C$3:$CR$164,33,TRUE)</f>
        <v>7</v>
      </c>
      <c r="L54" s="44">
        <f>VLOOKUP($B54,'dmc2564 ข้อมูลดิบ'!$C$3:$CR$164,37,TRUE)</f>
        <v>7</v>
      </c>
      <c r="M54" s="44">
        <f>VLOOKUP($B54,'dmc2564 ข้อมูลดิบ'!$C$3:$CR$164,41,TRUE)</f>
        <v>8</v>
      </c>
      <c r="N54" s="39">
        <f t="shared" si="11"/>
        <v>36</v>
      </c>
      <c r="O54" s="44">
        <f>VLOOKUP($B54,'dmc2564 ข้อมูลดิบ'!$C$3:$CR$164,49,TRUE)</f>
        <v>0</v>
      </c>
      <c r="P54" s="44">
        <f>VLOOKUP($B54,'dmc2564 ข้อมูลดิบ'!$C$3:$CR$164,53,TRUE)</f>
        <v>0</v>
      </c>
      <c r="Q54" s="44">
        <f>VLOOKUP($B54,'dmc2564 ข้อมูลดิบ'!$C$3:$CR$164,57,TRUE)</f>
        <v>0</v>
      </c>
      <c r="R54" s="40">
        <f t="shared" si="12"/>
        <v>0</v>
      </c>
      <c r="S54" s="44">
        <f t="shared" si="13"/>
        <v>43</v>
      </c>
    </row>
    <row r="55" spans="1:19" ht="21.9" customHeight="1">
      <c r="A55" s="42">
        <v>10</v>
      </c>
      <c r="B55" s="42">
        <v>64020086</v>
      </c>
      <c r="C55" s="43" t="str">
        <f>VLOOKUP($B55,'dmc2564 ข้อมูลดิบ'!$C$3:$CR$164,2,TRUE)</f>
        <v>บ้านนาขุนไกร</v>
      </c>
      <c r="D55" s="44">
        <f>VLOOKUP($B55,'dmc2564 ข้อมูลดิบ'!$C$3:$CR$164,5,TRUE)</f>
        <v>6</v>
      </c>
      <c r="E55" s="44">
        <f>VLOOKUP($B55,'dmc2564 ข้อมูลดิบ'!$C$3:$CR$164,9,TRUE)</f>
        <v>7</v>
      </c>
      <c r="F55" s="44">
        <f>VLOOKUP($B55,'dmc2564 ข้อมูลดิบ'!$C$3:$CR$164,13,TRUE)</f>
        <v>3</v>
      </c>
      <c r="G55" s="38">
        <f t="shared" si="10"/>
        <v>16</v>
      </c>
      <c r="H55" s="44">
        <f>VLOOKUP($B55,'dmc2564 ข้อมูลดิบ'!$C$3:$CR$164,21,TRUE)</f>
        <v>10</v>
      </c>
      <c r="I55" s="44">
        <f>VLOOKUP($B55,'dmc2564 ข้อมูลดิบ'!$C$3:$CR$164,25,TRUE)</f>
        <v>3</v>
      </c>
      <c r="J55" s="44">
        <f>VLOOKUP($B55,'dmc2564 ข้อมูลดิบ'!$C$3:$CR$164,29,TRUE)</f>
        <v>2</v>
      </c>
      <c r="K55" s="44">
        <f>VLOOKUP($B55,'dmc2564 ข้อมูลดิบ'!$C$3:$CR$164,33,TRUE)</f>
        <v>3</v>
      </c>
      <c r="L55" s="44">
        <f>VLOOKUP($B55,'dmc2564 ข้อมูลดิบ'!$C$3:$CR$164,37,TRUE)</f>
        <v>6</v>
      </c>
      <c r="M55" s="44">
        <f>VLOOKUP($B55,'dmc2564 ข้อมูลดิบ'!$C$3:$CR$164,41,TRUE)</f>
        <v>4</v>
      </c>
      <c r="N55" s="39">
        <f t="shared" si="11"/>
        <v>28</v>
      </c>
      <c r="O55" s="44">
        <f>VLOOKUP($B55,'dmc2564 ข้อมูลดิบ'!$C$3:$CR$164,49,TRUE)</f>
        <v>0</v>
      </c>
      <c r="P55" s="44">
        <f>VLOOKUP($B55,'dmc2564 ข้อมูลดิบ'!$C$3:$CR$164,53,TRUE)</f>
        <v>0</v>
      </c>
      <c r="Q55" s="44">
        <f>VLOOKUP($B55,'dmc2564 ข้อมูลดิบ'!$C$3:$CR$164,57,TRUE)</f>
        <v>0</v>
      </c>
      <c r="R55" s="40">
        <f t="shared" si="12"/>
        <v>0</v>
      </c>
      <c r="S55" s="44">
        <f t="shared" si="13"/>
        <v>44</v>
      </c>
    </row>
    <row r="56" spans="1:19" ht="21.9" customHeight="1">
      <c r="A56" s="42">
        <v>11</v>
      </c>
      <c r="B56" s="42">
        <v>64020110</v>
      </c>
      <c r="C56" s="43" t="str">
        <f>VLOOKUP($B56,'dmc2564 ข้อมูลดิบ'!$C$3:$CR$164,2,TRUE)</f>
        <v>วัดเกาะ</v>
      </c>
      <c r="D56" s="44">
        <f>VLOOKUP($B56,'dmc2564 ข้อมูลดิบ'!$C$3:$CR$164,5,TRUE)</f>
        <v>3</v>
      </c>
      <c r="E56" s="44">
        <f>VLOOKUP($B56,'dmc2564 ข้อมูลดิบ'!$C$3:$CR$164,9,TRUE)</f>
        <v>5</v>
      </c>
      <c r="F56" s="44">
        <f>VLOOKUP($B56,'dmc2564 ข้อมูลดิบ'!$C$3:$CR$164,13,TRUE)</f>
        <v>3</v>
      </c>
      <c r="G56" s="38">
        <f t="shared" si="10"/>
        <v>11</v>
      </c>
      <c r="H56" s="44">
        <f>VLOOKUP($B56,'dmc2564 ข้อมูลดิบ'!$C$3:$CR$164,21,TRUE)</f>
        <v>5</v>
      </c>
      <c r="I56" s="44">
        <f>VLOOKUP($B56,'dmc2564 ข้อมูลดิบ'!$C$3:$CR$164,25,TRUE)</f>
        <v>8</v>
      </c>
      <c r="J56" s="44">
        <f>VLOOKUP($B56,'dmc2564 ข้อมูลดิบ'!$C$3:$CR$164,29,TRUE)</f>
        <v>6</v>
      </c>
      <c r="K56" s="44">
        <f>VLOOKUP($B56,'dmc2564 ข้อมูลดิบ'!$C$3:$CR$164,33,TRUE)</f>
        <v>7</v>
      </c>
      <c r="L56" s="44">
        <f>VLOOKUP($B56,'dmc2564 ข้อมูลดิบ'!$C$3:$CR$164,37,TRUE)</f>
        <v>6</v>
      </c>
      <c r="M56" s="44">
        <f>VLOOKUP($B56,'dmc2564 ข้อมูลดิบ'!$C$3:$CR$164,41,TRUE)</f>
        <v>13</v>
      </c>
      <c r="N56" s="39">
        <f t="shared" si="11"/>
        <v>45</v>
      </c>
      <c r="O56" s="44">
        <f>VLOOKUP($B56,'dmc2564 ข้อมูลดิบ'!$C$3:$CR$164,49,TRUE)</f>
        <v>0</v>
      </c>
      <c r="P56" s="44">
        <f>VLOOKUP($B56,'dmc2564 ข้อมูลดิบ'!$C$3:$CR$164,53,TRUE)</f>
        <v>0</v>
      </c>
      <c r="Q56" s="44">
        <f>VLOOKUP($B56,'dmc2564 ข้อมูลดิบ'!$C$3:$CR$164,57,TRUE)</f>
        <v>0</v>
      </c>
      <c r="R56" s="40">
        <f t="shared" si="12"/>
        <v>0</v>
      </c>
      <c r="S56" s="44">
        <f t="shared" si="13"/>
        <v>56</v>
      </c>
    </row>
    <row r="57" spans="1:19" ht="21.9" customHeight="1">
      <c r="A57" s="42">
        <v>12</v>
      </c>
      <c r="B57" s="42">
        <v>64020100</v>
      </c>
      <c r="C57" s="43" t="str">
        <f>VLOOKUP($B57,'dmc2564 ข้อมูลดิบ'!$C$3:$CR$164,2,TRUE)</f>
        <v>บ้านวังทอง</v>
      </c>
      <c r="D57" s="44">
        <f>VLOOKUP($B57,'dmc2564 ข้อมูลดิบ'!$C$3:$CR$164,5,TRUE)</f>
        <v>0</v>
      </c>
      <c r="E57" s="44">
        <f>VLOOKUP($B57,'dmc2564 ข้อมูลดิบ'!$C$3:$CR$164,9,TRUE)</f>
        <v>10</v>
      </c>
      <c r="F57" s="44">
        <f>VLOOKUP($B57,'dmc2564 ข้อมูลดิบ'!$C$3:$CR$164,13,TRUE)</f>
        <v>12</v>
      </c>
      <c r="G57" s="38">
        <f t="shared" si="10"/>
        <v>22</v>
      </c>
      <c r="H57" s="44">
        <f>VLOOKUP($B57,'dmc2564 ข้อมูลดิบ'!$C$3:$CR$164,21,TRUE)</f>
        <v>8</v>
      </c>
      <c r="I57" s="44">
        <f>VLOOKUP($B57,'dmc2564 ข้อมูลดิบ'!$C$3:$CR$164,25,TRUE)</f>
        <v>7</v>
      </c>
      <c r="J57" s="44">
        <f>VLOOKUP($B57,'dmc2564 ข้อมูลดิบ'!$C$3:$CR$164,29,TRUE)</f>
        <v>9</v>
      </c>
      <c r="K57" s="44">
        <f>VLOOKUP($B57,'dmc2564 ข้อมูลดิบ'!$C$3:$CR$164,33,TRUE)</f>
        <v>10</v>
      </c>
      <c r="L57" s="44">
        <f>VLOOKUP($B57,'dmc2564 ข้อมูลดิบ'!$C$3:$CR$164,37,TRUE)</f>
        <v>5</v>
      </c>
      <c r="M57" s="44">
        <f>VLOOKUP($B57,'dmc2564 ข้อมูลดิบ'!$C$3:$CR$164,41,TRUE)</f>
        <v>1</v>
      </c>
      <c r="N57" s="39">
        <f t="shared" si="11"/>
        <v>40</v>
      </c>
      <c r="O57" s="44">
        <f>VLOOKUP($B57,'dmc2564 ข้อมูลดิบ'!$C$3:$CR$164,49,TRUE)</f>
        <v>0</v>
      </c>
      <c r="P57" s="44">
        <f>VLOOKUP($B57,'dmc2564 ข้อมูลดิบ'!$C$3:$CR$164,53,TRUE)</f>
        <v>0</v>
      </c>
      <c r="Q57" s="44">
        <f>VLOOKUP($B57,'dmc2564 ข้อมูลดิบ'!$C$3:$CR$164,57,TRUE)</f>
        <v>0</v>
      </c>
      <c r="R57" s="40">
        <f t="shared" si="12"/>
        <v>0</v>
      </c>
      <c r="S57" s="44">
        <f t="shared" si="13"/>
        <v>62</v>
      </c>
    </row>
    <row r="58" spans="1:19" ht="21.9" customHeight="1">
      <c r="A58" s="42">
        <v>13</v>
      </c>
      <c r="B58" s="42">
        <v>64020098</v>
      </c>
      <c r="C58" s="43" t="str">
        <f>VLOOKUP($B58,'dmc2564 ข้อมูลดิบ'!$C$3:$CR$164,2,TRUE)</f>
        <v>บ้านวังไฟไหม้</v>
      </c>
      <c r="D58" s="44">
        <f>VLOOKUP($B58,'dmc2564 ข้อมูลดิบ'!$C$3:$CR$164,5,TRUE)</f>
        <v>6</v>
      </c>
      <c r="E58" s="44">
        <f>VLOOKUP($B58,'dmc2564 ข้อมูลดิบ'!$C$3:$CR$164,9,TRUE)</f>
        <v>7</v>
      </c>
      <c r="F58" s="44">
        <f>VLOOKUP($B58,'dmc2564 ข้อมูลดิบ'!$C$3:$CR$164,13,TRUE)</f>
        <v>3</v>
      </c>
      <c r="G58" s="38">
        <f t="shared" si="10"/>
        <v>16</v>
      </c>
      <c r="H58" s="44">
        <f>VLOOKUP($B58,'dmc2564 ข้อมูลดิบ'!$C$3:$CR$164,21,TRUE)</f>
        <v>8</v>
      </c>
      <c r="I58" s="44">
        <f>VLOOKUP($B58,'dmc2564 ข้อมูลดิบ'!$C$3:$CR$164,25,TRUE)</f>
        <v>5</v>
      </c>
      <c r="J58" s="44">
        <f>VLOOKUP($B58,'dmc2564 ข้อมูลดิบ'!$C$3:$CR$164,29,TRUE)</f>
        <v>9</v>
      </c>
      <c r="K58" s="44">
        <f>VLOOKUP($B58,'dmc2564 ข้อมูลดิบ'!$C$3:$CR$164,33,TRUE)</f>
        <v>8</v>
      </c>
      <c r="L58" s="44">
        <f>VLOOKUP($B58,'dmc2564 ข้อมูลดิบ'!$C$3:$CR$164,37,TRUE)</f>
        <v>6</v>
      </c>
      <c r="M58" s="44">
        <f>VLOOKUP($B58,'dmc2564 ข้อมูลดิบ'!$C$3:$CR$164,41,TRUE)</f>
        <v>11</v>
      </c>
      <c r="N58" s="39">
        <f t="shared" si="11"/>
        <v>47</v>
      </c>
      <c r="O58" s="44">
        <f>VLOOKUP($B58,'dmc2564 ข้อมูลดิบ'!$C$3:$CR$164,49,TRUE)</f>
        <v>0</v>
      </c>
      <c r="P58" s="44">
        <f>VLOOKUP($B58,'dmc2564 ข้อมูลดิบ'!$C$3:$CR$164,53,TRUE)</f>
        <v>0</v>
      </c>
      <c r="Q58" s="44">
        <f>VLOOKUP($B58,'dmc2564 ข้อมูลดิบ'!$C$3:$CR$164,57,TRUE)</f>
        <v>0</v>
      </c>
      <c r="R58" s="40">
        <f t="shared" si="12"/>
        <v>0</v>
      </c>
      <c r="S58" s="44">
        <f t="shared" si="13"/>
        <v>63</v>
      </c>
    </row>
    <row r="59" spans="1:19" ht="21.9" customHeight="1">
      <c r="A59" s="42">
        <v>14</v>
      </c>
      <c r="B59" s="42">
        <v>64020071</v>
      </c>
      <c r="C59" s="43" t="str">
        <f>VLOOKUP($B59,'dmc2564 ข้อมูลดิบ'!$C$3:$CR$164,2,TRUE)</f>
        <v>บ้านหนองยาว</v>
      </c>
      <c r="D59" s="44">
        <f>VLOOKUP($B59,'dmc2564 ข้อมูลดิบ'!$C$3:$CR$164,5,TRUE)</f>
        <v>0</v>
      </c>
      <c r="E59" s="44">
        <f>VLOOKUP($B59,'dmc2564 ข้อมูลดิบ'!$C$3:$CR$164,9,TRUE)</f>
        <v>7</v>
      </c>
      <c r="F59" s="44">
        <f>VLOOKUP($B59,'dmc2564 ข้อมูลดิบ'!$C$3:$CR$164,13,TRUE)</f>
        <v>5</v>
      </c>
      <c r="G59" s="38">
        <f t="shared" si="10"/>
        <v>12</v>
      </c>
      <c r="H59" s="44">
        <f>VLOOKUP($B59,'dmc2564 ข้อมูลดิบ'!$C$3:$CR$164,21,TRUE)</f>
        <v>7</v>
      </c>
      <c r="I59" s="44">
        <f>VLOOKUP($B59,'dmc2564 ข้อมูลดิบ'!$C$3:$CR$164,25,TRUE)</f>
        <v>10</v>
      </c>
      <c r="J59" s="44">
        <f>VLOOKUP($B59,'dmc2564 ข้อมูลดิบ'!$C$3:$CR$164,29,TRUE)</f>
        <v>7</v>
      </c>
      <c r="K59" s="44">
        <f>VLOOKUP($B59,'dmc2564 ข้อมูลดิบ'!$C$3:$CR$164,33,TRUE)</f>
        <v>14</v>
      </c>
      <c r="L59" s="44">
        <f>VLOOKUP($B59,'dmc2564 ข้อมูลดิบ'!$C$3:$CR$164,37,TRUE)</f>
        <v>6</v>
      </c>
      <c r="M59" s="44">
        <f>VLOOKUP($B59,'dmc2564 ข้อมูลดิบ'!$C$3:$CR$164,41,TRUE)</f>
        <v>9</v>
      </c>
      <c r="N59" s="39">
        <f t="shared" si="11"/>
        <v>53</v>
      </c>
      <c r="O59" s="44">
        <f>VLOOKUP($B59,'dmc2564 ข้อมูลดิบ'!$C$3:$CR$164,49,TRUE)</f>
        <v>0</v>
      </c>
      <c r="P59" s="44">
        <f>VLOOKUP($B59,'dmc2564 ข้อมูลดิบ'!$C$3:$CR$164,53,TRUE)</f>
        <v>0</v>
      </c>
      <c r="Q59" s="44">
        <f>VLOOKUP($B59,'dmc2564 ข้อมูลดิบ'!$C$3:$CR$164,57,TRUE)</f>
        <v>0</v>
      </c>
      <c r="R59" s="40">
        <f t="shared" si="12"/>
        <v>0</v>
      </c>
      <c r="S59" s="44">
        <f t="shared" si="13"/>
        <v>65</v>
      </c>
    </row>
    <row r="60" spans="1:19" ht="21.9" customHeight="1">
      <c r="A60" s="42">
        <v>15</v>
      </c>
      <c r="B60" s="42">
        <v>64020088</v>
      </c>
      <c r="C60" s="43" t="str">
        <f>VLOOKUP($B60,'dmc2564 ข้อมูลดิบ'!$C$3:$CR$164,2,TRUE)</f>
        <v>บ้านวังสมบูรณ์</v>
      </c>
      <c r="D60" s="44">
        <f>VLOOKUP($B60,'dmc2564 ข้อมูลดิบ'!$C$3:$CR$164,5,TRUE)</f>
        <v>5</v>
      </c>
      <c r="E60" s="44">
        <f>VLOOKUP($B60,'dmc2564 ข้อมูลดิบ'!$C$3:$CR$164,9,TRUE)</f>
        <v>8</v>
      </c>
      <c r="F60" s="44">
        <f>VLOOKUP($B60,'dmc2564 ข้อมูลดิบ'!$C$3:$CR$164,13,TRUE)</f>
        <v>9</v>
      </c>
      <c r="G60" s="38">
        <f t="shared" si="10"/>
        <v>22</v>
      </c>
      <c r="H60" s="44">
        <f>VLOOKUP($B60,'dmc2564 ข้อมูลดิบ'!$C$3:$CR$164,21,TRUE)</f>
        <v>6</v>
      </c>
      <c r="I60" s="44">
        <f>VLOOKUP($B60,'dmc2564 ข้อมูลดิบ'!$C$3:$CR$164,25,TRUE)</f>
        <v>11</v>
      </c>
      <c r="J60" s="44">
        <f>VLOOKUP($B60,'dmc2564 ข้อมูลดิบ'!$C$3:$CR$164,29,TRUE)</f>
        <v>4</v>
      </c>
      <c r="K60" s="44">
        <f>VLOOKUP($B60,'dmc2564 ข้อมูลดิบ'!$C$3:$CR$164,33,TRUE)</f>
        <v>15</v>
      </c>
      <c r="L60" s="44">
        <f>VLOOKUP($B60,'dmc2564 ข้อมูลดิบ'!$C$3:$CR$164,37,TRUE)</f>
        <v>4</v>
      </c>
      <c r="M60" s="44">
        <f>VLOOKUP($B60,'dmc2564 ข้อมูลดิบ'!$C$3:$CR$164,41,TRUE)</f>
        <v>8</v>
      </c>
      <c r="N60" s="39">
        <f t="shared" si="11"/>
        <v>48</v>
      </c>
      <c r="O60" s="44">
        <f>VLOOKUP($B60,'dmc2564 ข้อมูลดิบ'!$C$3:$CR$164,49,TRUE)</f>
        <v>0</v>
      </c>
      <c r="P60" s="44">
        <f>VLOOKUP($B60,'dmc2564 ข้อมูลดิบ'!$C$3:$CR$164,53,TRUE)</f>
        <v>0</v>
      </c>
      <c r="Q60" s="44">
        <f>VLOOKUP($B60,'dmc2564 ข้อมูลดิบ'!$C$3:$CR$164,57,TRUE)</f>
        <v>0</v>
      </c>
      <c r="R60" s="40">
        <f t="shared" si="12"/>
        <v>0</v>
      </c>
      <c r="S60" s="44">
        <f t="shared" si="13"/>
        <v>70</v>
      </c>
    </row>
    <row r="61" spans="1:19" ht="21.9" customHeight="1">
      <c r="A61" s="42">
        <v>16</v>
      </c>
      <c r="B61" s="42">
        <v>64020085</v>
      </c>
      <c r="C61" s="43" t="str">
        <f>VLOOKUP($B61,'dmc2564 ข้อมูลดิบ'!$C$3:$CR$164,2,TRUE)</f>
        <v>บ้านวังตามน(น้อยประชาสรรค์)</v>
      </c>
      <c r="D61" s="44">
        <f>VLOOKUP($B61,'dmc2564 ข้อมูลดิบ'!$C$3:$CR$164,5,TRUE)</f>
        <v>5</v>
      </c>
      <c r="E61" s="44">
        <f>VLOOKUP($B61,'dmc2564 ข้อมูลดิบ'!$C$3:$CR$164,9,TRUE)</f>
        <v>11</v>
      </c>
      <c r="F61" s="44">
        <f>VLOOKUP($B61,'dmc2564 ข้อมูลดิบ'!$C$3:$CR$164,13,TRUE)</f>
        <v>5</v>
      </c>
      <c r="G61" s="38">
        <f t="shared" si="10"/>
        <v>21</v>
      </c>
      <c r="H61" s="44">
        <f>VLOOKUP($B61,'dmc2564 ข้อมูลดิบ'!$C$3:$CR$164,21,TRUE)</f>
        <v>6</v>
      </c>
      <c r="I61" s="44">
        <f>VLOOKUP($B61,'dmc2564 ข้อมูลดิบ'!$C$3:$CR$164,25,TRUE)</f>
        <v>11</v>
      </c>
      <c r="J61" s="44">
        <f>VLOOKUP($B61,'dmc2564 ข้อมูลดิบ'!$C$3:$CR$164,29,TRUE)</f>
        <v>8</v>
      </c>
      <c r="K61" s="44">
        <f>VLOOKUP($B61,'dmc2564 ข้อมูลดิบ'!$C$3:$CR$164,33,TRUE)</f>
        <v>7</v>
      </c>
      <c r="L61" s="44">
        <f>VLOOKUP($B61,'dmc2564 ข้อมูลดิบ'!$C$3:$CR$164,37,TRUE)</f>
        <v>10</v>
      </c>
      <c r="M61" s="44">
        <f>VLOOKUP($B61,'dmc2564 ข้อมูลดิบ'!$C$3:$CR$164,41,TRUE)</f>
        <v>9</v>
      </c>
      <c r="N61" s="39">
        <f t="shared" si="11"/>
        <v>51</v>
      </c>
      <c r="O61" s="44">
        <f>VLOOKUP($B61,'dmc2564 ข้อมูลดิบ'!$C$3:$CR$164,49,TRUE)</f>
        <v>0</v>
      </c>
      <c r="P61" s="44">
        <f>VLOOKUP($B61,'dmc2564 ข้อมูลดิบ'!$C$3:$CR$164,53,TRUE)</f>
        <v>0</v>
      </c>
      <c r="Q61" s="44">
        <f>VLOOKUP($B61,'dmc2564 ข้อมูลดิบ'!$C$3:$CR$164,57,TRUE)</f>
        <v>0</v>
      </c>
      <c r="R61" s="40">
        <f t="shared" si="12"/>
        <v>0</v>
      </c>
      <c r="S61" s="44">
        <f t="shared" si="13"/>
        <v>72</v>
      </c>
    </row>
    <row r="62" spans="1:19" ht="21.9" customHeight="1">
      <c r="A62" s="42">
        <v>17</v>
      </c>
      <c r="B62" s="42">
        <v>64020078</v>
      </c>
      <c r="C62" s="43" t="str">
        <f>VLOOKUP($B62,'dmc2564 ข้อมูลดิบ'!$C$3:$CR$164,2,TRUE)</f>
        <v>วัดศรีสังวร</v>
      </c>
      <c r="D62" s="44">
        <f>VLOOKUP($B62,'dmc2564 ข้อมูลดิบ'!$C$3:$CR$164,5,TRUE)</f>
        <v>0</v>
      </c>
      <c r="E62" s="44">
        <f>VLOOKUP($B62,'dmc2564 ข้อมูลดิบ'!$C$3:$CR$164,9,TRUE)</f>
        <v>6</v>
      </c>
      <c r="F62" s="44">
        <f>VLOOKUP($B62,'dmc2564 ข้อมูลดิบ'!$C$3:$CR$164,13,TRUE)</f>
        <v>17</v>
      </c>
      <c r="G62" s="38">
        <f t="shared" si="10"/>
        <v>23</v>
      </c>
      <c r="H62" s="44">
        <f>VLOOKUP($B62,'dmc2564 ข้อมูลดิบ'!$C$3:$CR$164,21,TRUE)</f>
        <v>10</v>
      </c>
      <c r="I62" s="44">
        <f>VLOOKUP($B62,'dmc2564 ข้อมูลดิบ'!$C$3:$CR$164,25,TRUE)</f>
        <v>9</v>
      </c>
      <c r="J62" s="44">
        <f>VLOOKUP($B62,'dmc2564 ข้อมูลดิบ'!$C$3:$CR$164,29,TRUE)</f>
        <v>10</v>
      </c>
      <c r="K62" s="44">
        <f>VLOOKUP($B62,'dmc2564 ข้อมูลดิบ'!$C$3:$CR$164,33,TRUE)</f>
        <v>10</v>
      </c>
      <c r="L62" s="44">
        <f>VLOOKUP($B62,'dmc2564 ข้อมูลดิบ'!$C$3:$CR$164,37,TRUE)</f>
        <v>7</v>
      </c>
      <c r="M62" s="44">
        <f>VLOOKUP($B62,'dmc2564 ข้อมูลดิบ'!$C$3:$CR$164,41,TRUE)</f>
        <v>9</v>
      </c>
      <c r="N62" s="39">
        <f t="shared" si="11"/>
        <v>55</v>
      </c>
      <c r="O62" s="44">
        <f>VLOOKUP($B62,'dmc2564 ข้อมูลดิบ'!$C$3:$CR$164,49,TRUE)</f>
        <v>0</v>
      </c>
      <c r="P62" s="44">
        <f>VLOOKUP($B62,'dmc2564 ข้อมูลดิบ'!$C$3:$CR$164,53,TRUE)</f>
        <v>0</v>
      </c>
      <c r="Q62" s="44">
        <f>VLOOKUP($B62,'dmc2564 ข้อมูลดิบ'!$C$3:$CR$164,57,TRUE)</f>
        <v>0</v>
      </c>
      <c r="R62" s="40">
        <f t="shared" si="12"/>
        <v>0</v>
      </c>
      <c r="S62" s="44">
        <f t="shared" si="13"/>
        <v>78</v>
      </c>
    </row>
    <row r="63" spans="1:19" ht="21.9" customHeight="1">
      <c r="A63" s="42">
        <v>18</v>
      </c>
      <c r="B63" s="42">
        <v>64020080</v>
      </c>
      <c r="C63" s="43" t="str">
        <f>VLOOKUP($B63,'dmc2564 ข้อมูลดิบ'!$C$3:$CR$164,2,TRUE)</f>
        <v>บ้านทับผึ้ง</v>
      </c>
      <c r="D63" s="44">
        <f>VLOOKUP($B63,'dmc2564 ข้อมูลดิบ'!$C$3:$CR$164,5,TRUE)</f>
        <v>0</v>
      </c>
      <c r="E63" s="44">
        <f>VLOOKUP($B63,'dmc2564 ข้อมูลดิบ'!$C$3:$CR$164,9,TRUE)</f>
        <v>12</v>
      </c>
      <c r="F63" s="44">
        <f>VLOOKUP($B63,'dmc2564 ข้อมูลดิบ'!$C$3:$CR$164,13,TRUE)</f>
        <v>11</v>
      </c>
      <c r="G63" s="286">
        <f t="shared" si="10"/>
        <v>23</v>
      </c>
      <c r="H63" s="44">
        <f>VLOOKUP($B63,'dmc2564 ข้อมูลดิบ'!$C$3:$CR$164,21,TRUE)</f>
        <v>15</v>
      </c>
      <c r="I63" s="44">
        <f>VLOOKUP($B63,'dmc2564 ข้อมูลดิบ'!$C$3:$CR$164,25,TRUE)</f>
        <v>9</v>
      </c>
      <c r="J63" s="44">
        <f>VLOOKUP($B63,'dmc2564 ข้อมูลดิบ'!$C$3:$CR$164,29,TRUE)</f>
        <v>9</v>
      </c>
      <c r="K63" s="44">
        <f>VLOOKUP($B63,'dmc2564 ข้อมูลดิบ'!$C$3:$CR$164,33,TRUE)</f>
        <v>8</v>
      </c>
      <c r="L63" s="44">
        <f>VLOOKUP($B63,'dmc2564 ข้อมูลดิบ'!$C$3:$CR$164,37,TRUE)</f>
        <v>8</v>
      </c>
      <c r="M63" s="44">
        <f>VLOOKUP($B63,'dmc2564 ข้อมูลดิบ'!$C$3:$CR$164,41,TRUE)</f>
        <v>9</v>
      </c>
      <c r="N63" s="287">
        <f t="shared" si="11"/>
        <v>58</v>
      </c>
      <c r="O63" s="44">
        <f>VLOOKUP($B63,'dmc2564 ข้อมูลดิบ'!$C$3:$CR$164,49,TRUE)</f>
        <v>0</v>
      </c>
      <c r="P63" s="44">
        <f>VLOOKUP($B63,'dmc2564 ข้อมูลดิบ'!$C$3:$CR$164,53,TRUE)</f>
        <v>0</v>
      </c>
      <c r="Q63" s="44">
        <f>VLOOKUP($B63,'dmc2564 ข้อมูลดิบ'!$C$3:$CR$164,57,TRUE)</f>
        <v>0</v>
      </c>
      <c r="R63" s="288">
        <f t="shared" si="12"/>
        <v>0</v>
      </c>
      <c r="S63" s="44">
        <f t="shared" si="13"/>
        <v>81</v>
      </c>
    </row>
    <row r="64" spans="1:19" ht="21.9" customHeight="1">
      <c r="A64" s="42">
        <v>19</v>
      </c>
      <c r="B64" s="42">
        <v>64020077</v>
      </c>
      <c r="C64" s="43" t="str">
        <f>VLOOKUP($B64,'dmc2564 ข้อมูลดิบ'!$C$3:$CR$164,2,TRUE)</f>
        <v>บ้านเตว็ดกลาง</v>
      </c>
      <c r="D64" s="44">
        <f>VLOOKUP($B64,'dmc2564 ข้อมูลดิบ'!$C$3:$CR$164,5,TRUE)</f>
        <v>0</v>
      </c>
      <c r="E64" s="44">
        <f>VLOOKUP($B64,'dmc2564 ข้อมูลดิบ'!$C$3:$CR$164,9,TRUE)</f>
        <v>13</v>
      </c>
      <c r="F64" s="44">
        <f>VLOOKUP($B64,'dmc2564 ข้อมูลดิบ'!$C$3:$CR$164,13,TRUE)</f>
        <v>10</v>
      </c>
      <c r="G64" s="38">
        <f t="shared" si="10"/>
        <v>23</v>
      </c>
      <c r="H64" s="44">
        <f>VLOOKUP($B64,'dmc2564 ข้อมูลดิบ'!$C$3:$CR$164,21,TRUE)</f>
        <v>9</v>
      </c>
      <c r="I64" s="44">
        <f>VLOOKUP($B64,'dmc2564 ข้อมูลดิบ'!$C$3:$CR$164,25,TRUE)</f>
        <v>11</v>
      </c>
      <c r="J64" s="44">
        <f>VLOOKUP($B64,'dmc2564 ข้อมูลดิบ'!$C$3:$CR$164,29,TRUE)</f>
        <v>7</v>
      </c>
      <c r="K64" s="44">
        <f>VLOOKUP($B64,'dmc2564 ข้อมูลดิบ'!$C$3:$CR$164,33,TRUE)</f>
        <v>11</v>
      </c>
      <c r="L64" s="44">
        <f>VLOOKUP($B64,'dmc2564 ข้อมูลดิบ'!$C$3:$CR$164,37,TRUE)</f>
        <v>9</v>
      </c>
      <c r="M64" s="44">
        <f>VLOOKUP($B64,'dmc2564 ข้อมูลดิบ'!$C$3:$CR$164,41,TRUE)</f>
        <v>13</v>
      </c>
      <c r="N64" s="39">
        <f t="shared" si="11"/>
        <v>60</v>
      </c>
      <c r="O64" s="44">
        <f>VLOOKUP($B64,'dmc2564 ข้อมูลดิบ'!$C$3:$CR$164,49,TRUE)</f>
        <v>0</v>
      </c>
      <c r="P64" s="44">
        <f>VLOOKUP($B64,'dmc2564 ข้อมูลดิบ'!$C$3:$CR$164,53,TRUE)</f>
        <v>0</v>
      </c>
      <c r="Q64" s="44">
        <f>VLOOKUP($B64,'dmc2564 ข้อมูลดิบ'!$C$3:$CR$164,57,TRUE)</f>
        <v>0</v>
      </c>
      <c r="R64" s="40">
        <f t="shared" si="12"/>
        <v>0</v>
      </c>
      <c r="S64" s="44">
        <f t="shared" si="13"/>
        <v>83</v>
      </c>
    </row>
    <row r="65" spans="1:19" ht="21.9" customHeight="1">
      <c r="A65" s="42">
        <v>20</v>
      </c>
      <c r="B65" s="42">
        <v>64020072</v>
      </c>
      <c r="C65" s="43" t="str">
        <f>VLOOKUP($B65,'dmc2564 ข้อมูลดิบ'!$C$3:$CR$164,2,TRUE)</f>
        <v>บ้านเกาะตาเลี้ยง(ทองดีประชานุกูล)</v>
      </c>
      <c r="D65" s="44">
        <f>VLOOKUP($B65,'dmc2564 ข้อมูลดิบ'!$C$3:$CR$164,5,TRUE)</f>
        <v>0</v>
      </c>
      <c r="E65" s="44">
        <f>VLOOKUP($B65,'dmc2564 ข้อมูลดิบ'!$C$3:$CR$164,9,TRUE)</f>
        <v>5</v>
      </c>
      <c r="F65" s="44">
        <f>VLOOKUP($B65,'dmc2564 ข้อมูลดิบ'!$C$3:$CR$164,13,TRUE)</f>
        <v>7</v>
      </c>
      <c r="G65" s="38">
        <f t="shared" si="10"/>
        <v>12</v>
      </c>
      <c r="H65" s="44">
        <f>VLOOKUP($B65,'dmc2564 ข้อมูลดิบ'!$C$3:$CR$164,21,TRUE)</f>
        <v>7</v>
      </c>
      <c r="I65" s="44">
        <f>VLOOKUP($B65,'dmc2564 ข้อมูลดิบ'!$C$3:$CR$164,25,TRUE)</f>
        <v>9</v>
      </c>
      <c r="J65" s="44">
        <f>VLOOKUP($B65,'dmc2564 ข้อมูลดิบ'!$C$3:$CR$164,29,TRUE)</f>
        <v>8</v>
      </c>
      <c r="K65" s="44">
        <f>VLOOKUP($B65,'dmc2564 ข้อมูลดิบ'!$C$3:$CR$164,33,TRUE)</f>
        <v>7</v>
      </c>
      <c r="L65" s="44">
        <f>VLOOKUP($B65,'dmc2564 ข้อมูลดิบ'!$C$3:$CR$164,37,TRUE)</f>
        <v>4</v>
      </c>
      <c r="M65" s="44">
        <f>VLOOKUP($B65,'dmc2564 ข้อมูลดิบ'!$C$3:$CR$164,41,TRUE)</f>
        <v>4</v>
      </c>
      <c r="N65" s="39">
        <f t="shared" si="11"/>
        <v>39</v>
      </c>
      <c r="O65" s="44">
        <f>VLOOKUP($B65,'dmc2564 ข้อมูลดิบ'!$C$3:$CR$164,49,TRUE)</f>
        <v>17</v>
      </c>
      <c r="P65" s="44">
        <f>VLOOKUP($B65,'dmc2564 ข้อมูลดิบ'!$C$3:$CR$164,53,TRUE)</f>
        <v>12</v>
      </c>
      <c r="Q65" s="44">
        <f>VLOOKUP($B65,'dmc2564 ข้อมูลดิบ'!$C$3:$CR$164,57,TRUE)</f>
        <v>12</v>
      </c>
      <c r="R65" s="40">
        <f t="shared" si="12"/>
        <v>41</v>
      </c>
      <c r="S65" s="44">
        <f t="shared" si="13"/>
        <v>92</v>
      </c>
    </row>
    <row r="66" spans="1:19" ht="21.9" customHeight="1">
      <c r="A66" s="42">
        <v>21</v>
      </c>
      <c r="B66" s="42">
        <v>64020113</v>
      </c>
      <c r="C66" s="43" t="str">
        <f>VLOOKUP($B66,'dmc2564 ข้อมูลดิบ'!$C$3:$CR$164,2,TRUE)</f>
        <v>วัดบ้านกรุ</v>
      </c>
      <c r="D66" s="44">
        <f>VLOOKUP($B66,'dmc2564 ข้อมูลดิบ'!$C$3:$CR$164,5,TRUE)</f>
        <v>0</v>
      </c>
      <c r="E66" s="44">
        <f>VLOOKUP($B66,'dmc2564 ข้อมูลดิบ'!$C$3:$CR$164,9,TRUE)</f>
        <v>11</v>
      </c>
      <c r="F66" s="44">
        <f>VLOOKUP($B66,'dmc2564 ข้อมูลดิบ'!$C$3:$CR$164,13,TRUE)</f>
        <v>11</v>
      </c>
      <c r="G66" s="38">
        <f t="shared" si="10"/>
        <v>22</v>
      </c>
      <c r="H66" s="44">
        <f>VLOOKUP($B66,'dmc2564 ข้อมูลดิบ'!$C$3:$CR$164,21,TRUE)</f>
        <v>10</v>
      </c>
      <c r="I66" s="44">
        <f>VLOOKUP($B66,'dmc2564 ข้อมูลดิบ'!$C$3:$CR$164,25,TRUE)</f>
        <v>9</v>
      </c>
      <c r="J66" s="44">
        <f>VLOOKUP($B66,'dmc2564 ข้อมูลดิบ'!$C$3:$CR$164,29,TRUE)</f>
        <v>11</v>
      </c>
      <c r="K66" s="44">
        <f>VLOOKUP($B66,'dmc2564 ข้อมูลดิบ'!$C$3:$CR$164,33,TRUE)</f>
        <v>16</v>
      </c>
      <c r="L66" s="44">
        <f>VLOOKUP($B66,'dmc2564 ข้อมูลดิบ'!$C$3:$CR$164,37,TRUE)</f>
        <v>12</v>
      </c>
      <c r="M66" s="44">
        <f>VLOOKUP($B66,'dmc2564 ข้อมูลดิบ'!$C$3:$CR$164,41,TRUE)</f>
        <v>19</v>
      </c>
      <c r="N66" s="39">
        <f t="shared" si="11"/>
        <v>77</v>
      </c>
      <c r="O66" s="44">
        <f>VLOOKUP($B66,'dmc2564 ข้อมูลดิบ'!$C$3:$CR$164,49,TRUE)</f>
        <v>0</v>
      </c>
      <c r="P66" s="44">
        <f>VLOOKUP($B66,'dmc2564 ข้อมูลดิบ'!$C$3:$CR$164,53,TRUE)</f>
        <v>0</v>
      </c>
      <c r="Q66" s="44">
        <f>VLOOKUP($B66,'dmc2564 ข้อมูลดิบ'!$C$3:$CR$164,57,TRUE)</f>
        <v>0</v>
      </c>
      <c r="R66" s="40">
        <f t="shared" si="12"/>
        <v>0</v>
      </c>
      <c r="S66" s="44">
        <f t="shared" si="13"/>
        <v>99</v>
      </c>
    </row>
    <row r="67" spans="1:19" ht="21.9" customHeight="1">
      <c r="A67" s="42">
        <v>22</v>
      </c>
      <c r="B67" s="42">
        <v>64020111</v>
      </c>
      <c r="C67" s="43" t="str">
        <f>VLOOKUP($B67,'dmc2564 ข้อมูลดิบ'!$C$3:$CR$164,2,TRUE)</f>
        <v>เทวัญอำนวยวิทย์</v>
      </c>
      <c r="D67" s="44">
        <f>VLOOKUP($B67,'dmc2564 ข้อมูลดิบ'!$C$3:$CR$164,5,TRUE)</f>
        <v>0</v>
      </c>
      <c r="E67" s="44">
        <f>VLOOKUP($B67,'dmc2564 ข้อมูลดิบ'!$C$3:$CR$164,9,TRUE)</f>
        <v>9</v>
      </c>
      <c r="F67" s="44">
        <f>VLOOKUP($B67,'dmc2564 ข้อมูลดิบ'!$C$3:$CR$164,13,TRUE)</f>
        <v>14</v>
      </c>
      <c r="G67" s="38">
        <f t="shared" si="10"/>
        <v>23</v>
      </c>
      <c r="H67" s="44">
        <f>VLOOKUP($B67,'dmc2564 ข้อมูลดิบ'!$C$3:$CR$164,21,TRUE)</f>
        <v>6</v>
      </c>
      <c r="I67" s="44">
        <f>VLOOKUP($B67,'dmc2564 ข้อมูลดิบ'!$C$3:$CR$164,25,TRUE)</f>
        <v>7</v>
      </c>
      <c r="J67" s="44">
        <f>VLOOKUP($B67,'dmc2564 ข้อมูลดิบ'!$C$3:$CR$164,29,TRUE)</f>
        <v>8</v>
      </c>
      <c r="K67" s="44">
        <f>VLOOKUP($B67,'dmc2564 ข้อมูลดิบ'!$C$3:$CR$164,33,TRUE)</f>
        <v>9</v>
      </c>
      <c r="L67" s="44">
        <f>VLOOKUP($B67,'dmc2564 ข้อมูลดิบ'!$C$3:$CR$164,37,TRUE)</f>
        <v>8</v>
      </c>
      <c r="M67" s="44">
        <f>VLOOKUP($B67,'dmc2564 ข้อมูลดิบ'!$C$3:$CR$164,41,TRUE)</f>
        <v>13</v>
      </c>
      <c r="N67" s="39">
        <f t="shared" si="11"/>
        <v>51</v>
      </c>
      <c r="O67" s="44">
        <f>VLOOKUP($B67,'dmc2564 ข้อมูลดิบ'!$C$3:$CR$164,49,TRUE)</f>
        <v>14</v>
      </c>
      <c r="P67" s="44">
        <f>VLOOKUP($B67,'dmc2564 ข้อมูลดิบ'!$C$3:$CR$164,53,TRUE)</f>
        <v>13</v>
      </c>
      <c r="Q67" s="44">
        <f>VLOOKUP($B67,'dmc2564 ข้อมูลดิบ'!$C$3:$CR$164,57,TRUE)</f>
        <v>9</v>
      </c>
      <c r="R67" s="40">
        <f t="shared" si="12"/>
        <v>36</v>
      </c>
      <c r="S67" s="44">
        <f t="shared" si="13"/>
        <v>110</v>
      </c>
    </row>
    <row r="68" spans="1:19" ht="21.9" customHeight="1">
      <c r="A68" s="289">
        <v>23</v>
      </c>
      <c r="B68" s="289">
        <v>64020103</v>
      </c>
      <c r="C68" s="290" t="str">
        <f>VLOOKUP($B68,'dmc2564 ข้อมูลดิบ'!$C$3:$CR$164,2,TRUE)</f>
        <v>บ้านวังลึก(ยุวนาฎชนูทิศ)</v>
      </c>
      <c r="D68" s="291">
        <f>VLOOKUP($B68,'dmc2564 ข้อมูลดิบ'!$C$3:$CR$164,5,TRUE)</f>
        <v>0</v>
      </c>
      <c r="E68" s="291">
        <f>VLOOKUP($B68,'dmc2564 ข้อมูลดิบ'!$C$3:$CR$164,9,TRUE)</f>
        <v>4</v>
      </c>
      <c r="F68" s="291">
        <f>VLOOKUP($B68,'dmc2564 ข้อมูลดิบ'!$C$3:$CR$164,13,TRUE)</f>
        <v>7</v>
      </c>
      <c r="G68" s="292">
        <f t="shared" si="10"/>
        <v>11</v>
      </c>
      <c r="H68" s="291">
        <f>VLOOKUP($B68,'dmc2564 ข้อมูลดิบ'!$C$3:$CR$164,21,TRUE)</f>
        <v>13</v>
      </c>
      <c r="I68" s="291">
        <f>VLOOKUP($B68,'dmc2564 ข้อมูลดิบ'!$C$3:$CR$164,25,TRUE)</f>
        <v>11</v>
      </c>
      <c r="J68" s="291">
        <f>VLOOKUP($B68,'dmc2564 ข้อมูลดิบ'!$C$3:$CR$164,29,TRUE)</f>
        <v>11</v>
      </c>
      <c r="K68" s="291">
        <f>VLOOKUP($B68,'dmc2564 ข้อมูลดิบ'!$C$3:$CR$164,33,TRUE)</f>
        <v>9</v>
      </c>
      <c r="L68" s="291">
        <f>VLOOKUP($B68,'dmc2564 ข้อมูลดิบ'!$C$3:$CR$164,37,TRUE)</f>
        <v>19</v>
      </c>
      <c r="M68" s="291">
        <f>VLOOKUP($B68,'dmc2564 ข้อมูลดิบ'!$C$3:$CR$164,41,TRUE)</f>
        <v>10</v>
      </c>
      <c r="N68" s="293">
        <f t="shared" si="11"/>
        <v>73</v>
      </c>
      <c r="O68" s="291">
        <f>VLOOKUP($B68,'dmc2564 ข้อมูลดิบ'!$C$3:$CR$164,49,TRUE)</f>
        <v>13</v>
      </c>
      <c r="P68" s="291">
        <f>VLOOKUP($B68,'dmc2564 ข้อมูลดิบ'!$C$3:$CR$164,53,TRUE)</f>
        <v>11</v>
      </c>
      <c r="Q68" s="291">
        <f>VLOOKUP($B68,'dmc2564 ข้อมูลดิบ'!$C$3:$CR$164,57,TRUE)</f>
        <v>7</v>
      </c>
      <c r="R68" s="294">
        <f t="shared" si="12"/>
        <v>31</v>
      </c>
      <c r="S68" s="291">
        <f t="shared" si="13"/>
        <v>115</v>
      </c>
    </row>
    <row r="69" spans="1:19" s="41" customFormat="1" ht="30" customHeight="1">
      <c r="A69" s="455" t="s">
        <v>629</v>
      </c>
      <c r="B69" s="456"/>
      <c r="C69" s="457"/>
      <c r="D69" s="37">
        <f t="shared" ref="D69:S69" si="14">SUM(D70:D91)</f>
        <v>19</v>
      </c>
      <c r="E69" s="37">
        <f t="shared" si="14"/>
        <v>129</v>
      </c>
      <c r="F69" s="37">
        <f t="shared" si="14"/>
        <v>133</v>
      </c>
      <c r="G69" s="38">
        <f t="shared" si="14"/>
        <v>281</v>
      </c>
      <c r="H69" s="37">
        <f t="shared" si="14"/>
        <v>131</v>
      </c>
      <c r="I69" s="37">
        <f t="shared" si="14"/>
        <v>134</v>
      </c>
      <c r="J69" s="37">
        <f t="shared" si="14"/>
        <v>137</v>
      </c>
      <c r="K69" s="37">
        <f t="shared" si="14"/>
        <v>138</v>
      </c>
      <c r="L69" s="37">
        <f t="shared" si="14"/>
        <v>161</v>
      </c>
      <c r="M69" s="37">
        <f t="shared" si="14"/>
        <v>150</v>
      </c>
      <c r="N69" s="39">
        <f t="shared" si="14"/>
        <v>851</v>
      </c>
      <c r="O69" s="37">
        <f t="shared" si="14"/>
        <v>19</v>
      </c>
      <c r="P69" s="37">
        <f t="shared" si="14"/>
        <v>22</v>
      </c>
      <c r="Q69" s="37">
        <f t="shared" si="14"/>
        <v>20</v>
      </c>
      <c r="R69" s="40">
        <f t="shared" si="14"/>
        <v>61</v>
      </c>
      <c r="S69" s="37">
        <f t="shared" si="14"/>
        <v>1193</v>
      </c>
    </row>
    <row r="70" spans="1:19" ht="21.9" customHeight="1">
      <c r="A70" s="42">
        <v>1</v>
      </c>
      <c r="B70" s="42">
        <v>64020151</v>
      </c>
      <c r="C70" s="43" t="str">
        <f>VLOOKUP($B70,'dmc2564 ข้อมูลดิบ'!$C$3:$CR$164,2,TRUE)</f>
        <v>วัดไทรย้อย</v>
      </c>
      <c r="D70" s="44">
        <f>VLOOKUP($B70,'dmc2564 ข้อมูลดิบ'!$C$3:$CR$164,5,TRUE)</f>
        <v>0</v>
      </c>
      <c r="E70" s="44">
        <f>VLOOKUP($B70,'dmc2564 ข้อมูลดิบ'!$C$3:$CR$164,9,TRUE)</f>
        <v>0</v>
      </c>
      <c r="F70" s="44">
        <f>VLOOKUP($B70,'dmc2564 ข้อมูลดิบ'!$C$3:$CR$164,13,TRUE)</f>
        <v>0</v>
      </c>
      <c r="G70" s="38">
        <f t="shared" ref="G70:G91" si="15">SUM(D70:F70)</f>
        <v>0</v>
      </c>
      <c r="H70" s="44">
        <f>VLOOKUP($B70,'dmc2564 ข้อมูลดิบ'!$C$3:$CR$164,21,TRUE)</f>
        <v>0</v>
      </c>
      <c r="I70" s="44">
        <f>VLOOKUP($B70,'dmc2564 ข้อมูลดิบ'!$C$3:$CR$164,25,TRUE)</f>
        <v>0</v>
      </c>
      <c r="J70" s="44">
        <f>VLOOKUP($B70,'dmc2564 ข้อมูลดิบ'!$C$3:$CR$164,29,TRUE)</f>
        <v>0</v>
      </c>
      <c r="K70" s="44">
        <f>VLOOKUP($B70,'dmc2564 ข้อมูลดิบ'!$C$3:$CR$164,33,TRUE)</f>
        <v>0</v>
      </c>
      <c r="L70" s="44">
        <f>VLOOKUP($B70,'dmc2564 ข้อมูลดิบ'!$C$3:$CR$164,37,TRUE)</f>
        <v>3</v>
      </c>
      <c r="M70" s="44">
        <f>VLOOKUP($B70,'dmc2564 ข้อมูลดิบ'!$C$3:$CR$164,41,TRUE)</f>
        <v>2</v>
      </c>
      <c r="N70" s="39">
        <f t="shared" ref="N70:N91" si="16">SUM(H70:M70)</f>
        <v>5</v>
      </c>
      <c r="O70" s="44">
        <f>VLOOKUP($B70,'dmc2564 ข้อมูลดิบ'!$C$3:$CR$164,49,TRUE)</f>
        <v>0</v>
      </c>
      <c r="P70" s="44">
        <f>VLOOKUP($B70,'dmc2564 ข้อมูลดิบ'!$C$3:$CR$164,53,TRUE)</f>
        <v>0</v>
      </c>
      <c r="Q70" s="44">
        <f>VLOOKUP($B70,'dmc2564 ข้อมูลดิบ'!$C$3:$CR$164,57,TRUE)</f>
        <v>0</v>
      </c>
      <c r="R70" s="40">
        <f t="shared" ref="R70:R91" si="17">SUM(O70:Q70)</f>
        <v>0</v>
      </c>
      <c r="S70" s="44">
        <f t="shared" ref="S70:S91" si="18">SUM(R70,G70,N70)</f>
        <v>5</v>
      </c>
    </row>
    <row r="71" spans="1:19" ht="21.9" customHeight="1">
      <c r="A71" s="42">
        <v>2</v>
      </c>
      <c r="B71" s="42">
        <v>64020136</v>
      </c>
      <c r="C71" s="43" t="str">
        <f>VLOOKUP($B71,'dmc2564 ข้อมูลดิบ'!$C$3:$CR$164,2,TRUE)</f>
        <v>สามัคคีวิทยา</v>
      </c>
      <c r="D71" s="44">
        <f>VLOOKUP($B71,'dmc2564 ข้อมูลดิบ'!$C$3:$CR$164,5,TRUE)</f>
        <v>0</v>
      </c>
      <c r="E71" s="44">
        <f>VLOOKUP($B71,'dmc2564 ข้อมูลดิบ'!$C$3:$CR$164,9,TRUE)</f>
        <v>0</v>
      </c>
      <c r="F71" s="44">
        <f>VLOOKUP($B71,'dmc2564 ข้อมูลดิบ'!$C$3:$CR$164,13,TRUE)</f>
        <v>0</v>
      </c>
      <c r="G71" s="38">
        <f t="shared" si="15"/>
        <v>0</v>
      </c>
      <c r="H71" s="44">
        <f>VLOOKUP($B71,'dmc2564 ข้อมูลดิบ'!$C$3:$CR$164,21,TRUE)</f>
        <v>0</v>
      </c>
      <c r="I71" s="44">
        <f>VLOOKUP($B71,'dmc2564 ข้อมูลดิบ'!$C$3:$CR$164,25,TRUE)</f>
        <v>1</v>
      </c>
      <c r="J71" s="44">
        <f>VLOOKUP($B71,'dmc2564 ข้อมูลดิบ'!$C$3:$CR$164,29,TRUE)</f>
        <v>1</v>
      </c>
      <c r="K71" s="44">
        <f>VLOOKUP($B71,'dmc2564 ข้อมูลดิบ'!$C$3:$CR$164,33,TRUE)</f>
        <v>2</v>
      </c>
      <c r="L71" s="44">
        <f>VLOOKUP($B71,'dmc2564 ข้อมูลดิบ'!$C$3:$CR$164,37,TRUE)</f>
        <v>2</v>
      </c>
      <c r="M71" s="44">
        <f>VLOOKUP($B71,'dmc2564 ข้อมูลดิบ'!$C$3:$CR$164,41,TRUE)</f>
        <v>3</v>
      </c>
      <c r="N71" s="39">
        <f t="shared" si="16"/>
        <v>9</v>
      </c>
      <c r="O71" s="44">
        <f>VLOOKUP($B71,'dmc2564 ข้อมูลดิบ'!$C$3:$CR$164,49,TRUE)</f>
        <v>0</v>
      </c>
      <c r="P71" s="44">
        <f>VLOOKUP($B71,'dmc2564 ข้อมูลดิบ'!$C$3:$CR$164,53,TRUE)</f>
        <v>0</v>
      </c>
      <c r="Q71" s="44">
        <f>VLOOKUP($B71,'dmc2564 ข้อมูลดิบ'!$C$3:$CR$164,57,TRUE)</f>
        <v>0</v>
      </c>
      <c r="R71" s="40">
        <f t="shared" si="17"/>
        <v>0</v>
      </c>
      <c r="S71" s="44">
        <f t="shared" si="18"/>
        <v>9</v>
      </c>
    </row>
    <row r="72" spans="1:19" ht="21.9" customHeight="1">
      <c r="A72" s="42">
        <v>3</v>
      </c>
      <c r="B72" s="42">
        <v>64020144</v>
      </c>
      <c r="C72" s="43" t="str">
        <f>VLOOKUP($B72,'dmc2564 ข้อมูลดิบ'!$C$3:$CR$164,2,TRUE)</f>
        <v>วัดปากคลองช้าง</v>
      </c>
      <c r="D72" s="44">
        <f>VLOOKUP($B72,'dmc2564 ข้อมูลดิบ'!$C$3:$CR$164,5,TRUE)</f>
        <v>0</v>
      </c>
      <c r="E72" s="44">
        <f>VLOOKUP($B72,'dmc2564 ข้อมูลดิบ'!$C$3:$CR$164,9,TRUE)</f>
        <v>1</v>
      </c>
      <c r="F72" s="44">
        <f>VLOOKUP($B72,'dmc2564 ข้อมูลดิบ'!$C$3:$CR$164,13,TRUE)</f>
        <v>1</v>
      </c>
      <c r="G72" s="38">
        <f t="shared" si="15"/>
        <v>2</v>
      </c>
      <c r="H72" s="44">
        <f>VLOOKUP($B72,'dmc2564 ข้อมูลดิบ'!$C$3:$CR$164,21,TRUE)</f>
        <v>4</v>
      </c>
      <c r="I72" s="44">
        <f>VLOOKUP($B72,'dmc2564 ข้อมูลดิบ'!$C$3:$CR$164,25,TRUE)</f>
        <v>1</v>
      </c>
      <c r="J72" s="44">
        <f>VLOOKUP($B72,'dmc2564 ข้อมูลดิบ'!$C$3:$CR$164,29,TRUE)</f>
        <v>0</v>
      </c>
      <c r="K72" s="44">
        <f>VLOOKUP($B72,'dmc2564 ข้อมูลดิบ'!$C$3:$CR$164,33,TRUE)</f>
        <v>3</v>
      </c>
      <c r="L72" s="44">
        <f>VLOOKUP($B72,'dmc2564 ข้อมูลดิบ'!$C$3:$CR$164,37,TRUE)</f>
        <v>2</v>
      </c>
      <c r="M72" s="44">
        <f>VLOOKUP($B72,'dmc2564 ข้อมูลดิบ'!$C$3:$CR$164,41,TRUE)</f>
        <v>2</v>
      </c>
      <c r="N72" s="39">
        <f t="shared" si="16"/>
        <v>12</v>
      </c>
      <c r="O72" s="44">
        <f>VLOOKUP($B72,'dmc2564 ข้อมูลดิบ'!$C$3:$CR$164,49,TRUE)</f>
        <v>0</v>
      </c>
      <c r="P72" s="44">
        <f>VLOOKUP($B72,'dmc2564 ข้อมูลดิบ'!$C$3:$CR$164,53,TRUE)</f>
        <v>0</v>
      </c>
      <c r="Q72" s="44">
        <f>VLOOKUP($B72,'dmc2564 ข้อมูลดิบ'!$C$3:$CR$164,57,TRUE)</f>
        <v>0</v>
      </c>
      <c r="R72" s="40">
        <f t="shared" si="17"/>
        <v>0</v>
      </c>
      <c r="S72" s="44">
        <f t="shared" si="18"/>
        <v>14</v>
      </c>
    </row>
    <row r="73" spans="1:19" ht="21.9" customHeight="1">
      <c r="A73" s="42">
        <v>4</v>
      </c>
      <c r="B73" s="42">
        <v>64020158</v>
      </c>
      <c r="C73" s="43" t="str">
        <f>VLOOKUP($B73,'dmc2564 ข้อมูลดิบ'!$C$3:$CR$164,2,TRUE)</f>
        <v>วัดป่าถ่อน</v>
      </c>
      <c r="D73" s="44">
        <f>VLOOKUP($B73,'dmc2564 ข้อมูลดิบ'!$C$3:$CR$164,5,TRUE)</f>
        <v>0</v>
      </c>
      <c r="E73" s="44">
        <f>VLOOKUP($B73,'dmc2564 ข้อมูลดิบ'!$C$3:$CR$164,9,TRUE)</f>
        <v>9</v>
      </c>
      <c r="F73" s="44">
        <f>VLOOKUP($B73,'dmc2564 ข้อมูลดิบ'!$C$3:$CR$164,13,TRUE)</f>
        <v>2</v>
      </c>
      <c r="G73" s="38">
        <f t="shared" si="15"/>
        <v>11</v>
      </c>
      <c r="H73" s="44">
        <f>VLOOKUP($B73,'dmc2564 ข้อมูลดิบ'!$C$3:$CR$164,21,TRUE)</f>
        <v>1</v>
      </c>
      <c r="I73" s="44">
        <f>VLOOKUP($B73,'dmc2564 ข้อมูลดิบ'!$C$3:$CR$164,25,TRUE)</f>
        <v>0</v>
      </c>
      <c r="J73" s="44">
        <f>VLOOKUP($B73,'dmc2564 ข้อมูลดิบ'!$C$3:$CR$164,29,TRUE)</f>
        <v>0</v>
      </c>
      <c r="K73" s="44">
        <f>VLOOKUP($B73,'dmc2564 ข้อมูลดิบ'!$C$3:$CR$164,33,TRUE)</f>
        <v>5</v>
      </c>
      <c r="L73" s="44">
        <f>VLOOKUP($B73,'dmc2564 ข้อมูลดิบ'!$C$3:$CR$164,37,TRUE)</f>
        <v>7</v>
      </c>
      <c r="M73" s="44">
        <f>VLOOKUP($B73,'dmc2564 ข้อมูลดิบ'!$C$3:$CR$164,41,TRUE)</f>
        <v>3</v>
      </c>
      <c r="N73" s="39">
        <f t="shared" si="16"/>
        <v>16</v>
      </c>
      <c r="O73" s="44">
        <f>VLOOKUP($B73,'dmc2564 ข้อมูลดิบ'!$C$3:$CR$164,49,TRUE)</f>
        <v>0</v>
      </c>
      <c r="P73" s="44">
        <f>VLOOKUP($B73,'dmc2564 ข้อมูลดิบ'!$C$3:$CR$164,53,TRUE)</f>
        <v>0</v>
      </c>
      <c r="Q73" s="44">
        <f>VLOOKUP($B73,'dmc2564 ข้อมูลดิบ'!$C$3:$CR$164,57,TRUE)</f>
        <v>0</v>
      </c>
      <c r="R73" s="40">
        <f t="shared" si="17"/>
        <v>0</v>
      </c>
      <c r="S73" s="44">
        <f t="shared" si="18"/>
        <v>27</v>
      </c>
    </row>
    <row r="74" spans="1:19" ht="21.9" customHeight="1">
      <c r="A74" s="42">
        <v>5</v>
      </c>
      <c r="B74" s="42">
        <v>64020119</v>
      </c>
      <c r="C74" s="43" t="str">
        <f>VLOOKUP($B74,'dmc2564 ข้อมูลดิบ'!$C$3:$CR$164,2,TRUE)</f>
        <v>ชุมชนบ้านคลองยาง</v>
      </c>
      <c r="D74" s="44">
        <f>VLOOKUP($B74,'dmc2564 ข้อมูลดิบ'!$C$3:$CR$164,5,TRUE)</f>
        <v>2</v>
      </c>
      <c r="E74" s="44">
        <f>VLOOKUP($B74,'dmc2564 ข้อมูลดิบ'!$C$3:$CR$164,9,TRUE)</f>
        <v>2</v>
      </c>
      <c r="F74" s="44">
        <f>VLOOKUP($B74,'dmc2564 ข้อมูลดิบ'!$C$3:$CR$164,13,TRUE)</f>
        <v>7</v>
      </c>
      <c r="G74" s="38">
        <f t="shared" si="15"/>
        <v>11</v>
      </c>
      <c r="H74" s="44">
        <f>VLOOKUP($B74,'dmc2564 ข้อมูลดิบ'!$C$3:$CR$164,21,TRUE)</f>
        <v>5</v>
      </c>
      <c r="I74" s="44">
        <f>VLOOKUP($B74,'dmc2564 ข้อมูลดิบ'!$C$3:$CR$164,25,TRUE)</f>
        <v>5</v>
      </c>
      <c r="J74" s="44">
        <f>VLOOKUP($B74,'dmc2564 ข้อมูลดิบ'!$C$3:$CR$164,29,TRUE)</f>
        <v>3</v>
      </c>
      <c r="K74" s="44">
        <f>VLOOKUP($B74,'dmc2564 ข้อมูลดิบ'!$C$3:$CR$164,33,TRUE)</f>
        <v>3</v>
      </c>
      <c r="L74" s="44">
        <f>VLOOKUP($B74,'dmc2564 ข้อมูลดิบ'!$C$3:$CR$164,37,TRUE)</f>
        <v>8</v>
      </c>
      <c r="M74" s="44">
        <f>VLOOKUP($B74,'dmc2564 ข้อมูลดิบ'!$C$3:$CR$164,41,TRUE)</f>
        <v>2</v>
      </c>
      <c r="N74" s="39">
        <f t="shared" si="16"/>
        <v>26</v>
      </c>
      <c r="O74" s="44">
        <f>VLOOKUP($B74,'dmc2564 ข้อมูลดิบ'!$C$3:$CR$164,49,TRUE)</f>
        <v>0</v>
      </c>
      <c r="P74" s="44">
        <f>VLOOKUP($B74,'dmc2564 ข้อมูลดิบ'!$C$3:$CR$164,53,TRUE)</f>
        <v>0</v>
      </c>
      <c r="Q74" s="44">
        <f>VLOOKUP($B74,'dmc2564 ข้อมูลดิบ'!$C$3:$CR$164,57,TRUE)</f>
        <v>0</v>
      </c>
      <c r="R74" s="40">
        <f t="shared" si="17"/>
        <v>0</v>
      </c>
      <c r="S74" s="44">
        <f t="shared" si="18"/>
        <v>37</v>
      </c>
    </row>
    <row r="75" spans="1:19" ht="21.9" customHeight="1">
      <c r="A75" s="42">
        <v>6</v>
      </c>
      <c r="B75" s="42">
        <v>64020154</v>
      </c>
      <c r="C75" s="43" t="str">
        <f>VLOOKUP($B75,'dmc2564 ข้อมูลดิบ'!$C$3:$CR$164,2,TRUE)</f>
        <v>วัดไผ่ล้อม</v>
      </c>
      <c r="D75" s="44">
        <f>VLOOKUP($B75,'dmc2564 ข้อมูลดิบ'!$C$3:$CR$164,5,TRUE)</f>
        <v>3</v>
      </c>
      <c r="E75" s="44">
        <f>VLOOKUP($B75,'dmc2564 ข้อมูลดิบ'!$C$3:$CR$164,9,TRUE)</f>
        <v>6</v>
      </c>
      <c r="F75" s="44">
        <f>VLOOKUP($B75,'dmc2564 ข้อมูลดิบ'!$C$3:$CR$164,13,TRUE)</f>
        <v>5</v>
      </c>
      <c r="G75" s="38">
        <f t="shared" si="15"/>
        <v>14</v>
      </c>
      <c r="H75" s="44">
        <f>VLOOKUP($B75,'dmc2564 ข้อมูลดิบ'!$C$3:$CR$164,21,TRUE)</f>
        <v>2</v>
      </c>
      <c r="I75" s="44">
        <f>VLOOKUP($B75,'dmc2564 ข้อมูลดิบ'!$C$3:$CR$164,25,TRUE)</f>
        <v>4</v>
      </c>
      <c r="J75" s="44">
        <f>VLOOKUP($B75,'dmc2564 ข้อมูลดิบ'!$C$3:$CR$164,29,TRUE)</f>
        <v>1</v>
      </c>
      <c r="K75" s="44">
        <f>VLOOKUP($B75,'dmc2564 ข้อมูลดิบ'!$C$3:$CR$164,33,TRUE)</f>
        <v>9</v>
      </c>
      <c r="L75" s="44">
        <f>VLOOKUP($B75,'dmc2564 ข้อมูลดิบ'!$C$3:$CR$164,37,TRUE)</f>
        <v>3</v>
      </c>
      <c r="M75" s="44">
        <f>VLOOKUP($B75,'dmc2564 ข้อมูลดิบ'!$C$3:$CR$164,41,TRUE)</f>
        <v>4</v>
      </c>
      <c r="N75" s="39">
        <f t="shared" si="16"/>
        <v>23</v>
      </c>
      <c r="O75" s="44">
        <f>VLOOKUP($B75,'dmc2564 ข้อมูลดิบ'!$C$3:$CR$164,49,TRUE)</f>
        <v>0</v>
      </c>
      <c r="P75" s="44">
        <f>VLOOKUP($B75,'dmc2564 ข้อมูลดิบ'!$C$3:$CR$164,53,TRUE)</f>
        <v>0</v>
      </c>
      <c r="Q75" s="44">
        <f>VLOOKUP($B75,'dmc2564 ข้อมูลดิบ'!$C$3:$CR$164,57,TRUE)</f>
        <v>0</v>
      </c>
      <c r="R75" s="40">
        <f t="shared" si="17"/>
        <v>0</v>
      </c>
      <c r="S75" s="44">
        <f t="shared" si="18"/>
        <v>37</v>
      </c>
    </row>
    <row r="76" spans="1:19" ht="21.9" customHeight="1">
      <c r="A76" s="42">
        <v>7</v>
      </c>
      <c r="B76" s="42">
        <v>64020137</v>
      </c>
      <c r="C76" s="43" t="str">
        <f>VLOOKUP($B76,'dmc2564 ข้อมูลดิบ'!$C$3:$CR$164,2,TRUE)</f>
        <v>ไทยรัฐวิทยา  30 (ศรีสังวร)</v>
      </c>
      <c r="D76" s="44">
        <f>VLOOKUP($B76,'dmc2564 ข้อมูลดิบ'!$C$3:$CR$164,5,TRUE)</f>
        <v>2</v>
      </c>
      <c r="E76" s="44">
        <f>VLOOKUP($B76,'dmc2564 ข้อมูลดิบ'!$C$3:$CR$164,9,TRUE)</f>
        <v>2</v>
      </c>
      <c r="F76" s="44">
        <f>VLOOKUP($B76,'dmc2564 ข้อมูลดิบ'!$C$3:$CR$164,13,TRUE)</f>
        <v>7</v>
      </c>
      <c r="G76" s="38">
        <f t="shared" si="15"/>
        <v>11</v>
      </c>
      <c r="H76" s="44">
        <f>VLOOKUP($B76,'dmc2564 ข้อมูลดิบ'!$C$3:$CR$164,21,TRUE)</f>
        <v>5</v>
      </c>
      <c r="I76" s="44">
        <f>VLOOKUP($B76,'dmc2564 ข้อมูลดิบ'!$C$3:$CR$164,25,TRUE)</f>
        <v>4</v>
      </c>
      <c r="J76" s="44">
        <f>VLOOKUP($B76,'dmc2564 ข้อมูลดิบ'!$C$3:$CR$164,29,TRUE)</f>
        <v>8</v>
      </c>
      <c r="K76" s="44">
        <f>VLOOKUP($B76,'dmc2564 ข้อมูลดิบ'!$C$3:$CR$164,33,TRUE)</f>
        <v>5</v>
      </c>
      <c r="L76" s="44">
        <f>VLOOKUP($B76,'dmc2564 ข้อมูลดิบ'!$C$3:$CR$164,37,TRUE)</f>
        <v>0</v>
      </c>
      <c r="M76" s="44">
        <f>VLOOKUP($B76,'dmc2564 ข้อมูลดิบ'!$C$3:$CR$164,41,TRUE)</f>
        <v>8</v>
      </c>
      <c r="N76" s="39">
        <f t="shared" si="16"/>
        <v>30</v>
      </c>
      <c r="O76" s="44">
        <f>VLOOKUP($B76,'dmc2564 ข้อมูลดิบ'!$C$3:$CR$164,49,TRUE)</f>
        <v>0</v>
      </c>
      <c r="P76" s="44">
        <f>VLOOKUP($B76,'dmc2564 ข้อมูลดิบ'!$C$3:$CR$164,53,TRUE)</f>
        <v>0</v>
      </c>
      <c r="Q76" s="44">
        <f>VLOOKUP($B76,'dmc2564 ข้อมูลดิบ'!$C$3:$CR$164,57,TRUE)</f>
        <v>0</v>
      </c>
      <c r="R76" s="40">
        <f t="shared" si="17"/>
        <v>0</v>
      </c>
      <c r="S76" s="44">
        <f t="shared" si="18"/>
        <v>41</v>
      </c>
    </row>
    <row r="77" spans="1:19" ht="21.9" customHeight="1">
      <c r="A77" s="42">
        <v>8</v>
      </c>
      <c r="B77" s="42">
        <v>64020148</v>
      </c>
      <c r="C77" s="43" t="str">
        <f>VLOOKUP($B77,'dmc2564 ข้อมูลดิบ'!$C$3:$CR$164,2,TRUE)</f>
        <v>วัดหนองโว้ง(อรรถกิจวิทยาคาร)</v>
      </c>
      <c r="D77" s="44">
        <f>VLOOKUP($B77,'dmc2564 ข้อมูลดิบ'!$C$3:$CR$164,5,TRUE)</f>
        <v>9</v>
      </c>
      <c r="E77" s="44">
        <f>VLOOKUP($B77,'dmc2564 ข้อมูลดิบ'!$C$3:$CR$164,9,TRUE)</f>
        <v>10</v>
      </c>
      <c r="F77" s="44">
        <f>VLOOKUP($B77,'dmc2564 ข้อมูลดิบ'!$C$3:$CR$164,13,TRUE)</f>
        <v>9</v>
      </c>
      <c r="G77" s="38">
        <f t="shared" si="15"/>
        <v>28</v>
      </c>
      <c r="H77" s="44">
        <f>VLOOKUP($B77,'dmc2564 ข้อมูลดิบ'!$C$3:$CR$164,21,TRUE)</f>
        <v>1</v>
      </c>
      <c r="I77" s="44">
        <f>VLOOKUP($B77,'dmc2564 ข้อมูลดิบ'!$C$3:$CR$164,25,TRUE)</f>
        <v>3</v>
      </c>
      <c r="J77" s="44">
        <f>VLOOKUP($B77,'dmc2564 ข้อมูลดิบ'!$C$3:$CR$164,29,TRUE)</f>
        <v>2</v>
      </c>
      <c r="K77" s="44">
        <f>VLOOKUP($B77,'dmc2564 ข้อมูลดิบ'!$C$3:$CR$164,33,TRUE)</f>
        <v>1</v>
      </c>
      <c r="L77" s="44">
        <f>VLOOKUP($B77,'dmc2564 ข้อมูลดิบ'!$C$3:$CR$164,37,TRUE)</f>
        <v>4</v>
      </c>
      <c r="M77" s="44">
        <f>VLOOKUP($B77,'dmc2564 ข้อมูลดิบ'!$C$3:$CR$164,41,TRUE)</f>
        <v>2</v>
      </c>
      <c r="N77" s="39">
        <f t="shared" si="16"/>
        <v>13</v>
      </c>
      <c r="O77" s="44">
        <f>VLOOKUP($B77,'dmc2564 ข้อมูลดิบ'!$C$3:$CR$164,49,TRUE)</f>
        <v>0</v>
      </c>
      <c r="P77" s="44">
        <f>VLOOKUP($B77,'dmc2564 ข้อมูลดิบ'!$C$3:$CR$164,53,TRUE)</f>
        <v>0</v>
      </c>
      <c r="Q77" s="44">
        <f>VLOOKUP($B77,'dmc2564 ข้อมูลดิบ'!$C$3:$CR$164,57,TRUE)</f>
        <v>0</v>
      </c>
      <c r="R77" s="40">
        <f t="shared" si="17"/>
        <v>0</v>
      </c>
      <c r="S77" s="44">
        <f t="shared" si="18"/>
        <v>41</v>
      </c>
    </row>
    <row r="78" spans="1:19" ht="21.9" customHeight="1">
      <c r="A78" s="42">
        <v>9</v>
      </c>
      <c r="B78" s="42">
        <v>64020118</v>
      </c>
      <c r="C78" s="43" t="str">
        <f>VLOOKUP($B78,'dmc2564 ข้อมูลดิบ'!$C$3:$CR$164,2,TRUE)</f>
        <v>บ้านไผ่ตะล่อม</v>
      </c>
      <c r="D78" s="44">
        <f>VLOOKUP($B78,'dmc2564 ข้อมูลดิบ'!$C$3:$CR$164,5,TRUE)</f>
        <v>3</v>
      </c>
      <c r="E78" s="44">
        <f>VLOOKUP($B78,'dmc2564 ข้อมูลดิบ'!$C$3:$CR$164,9,TRUE)</f>
        <v>3</v>
      </c>
      <c r="F78" s="44">
        <f>VLOOKUP($B78,'dmc2564 ข้อมูลดิบ'!$C$3:$CR$164,13,TRUE)</f>
        <v>3</v>
      </c>
      <c r="G78" s="38">
        <f t="shared" si="15"/>
        <v>9</v>
      </c>
      <c r="H78" s="44">
        <f>VLOOKUP($B78,'dmc2564 ข้อมูลดิบ'!$C$3:$CR$164,21,TRUE)</f>
        <v>1</v>
      </c>
      <c r="I78" s="44">
        <f>VLOOKUP($B78,'dmc2564 ข้อมูลดิบ'!$C$3:$CR$164,25,TRUE)</f>
        <v>4</v>
      </c>
      <c r="J78" s="44">
        <f>VLOOKUP($B78,'dmc2564 ข้อมูลดิบ'!$C$3:$CR$164,29,TRUE)</f>
        <v>4</v>
      </c>
      <c r="K78" s="44">
        <f>VLOOKUP($B78,'dmc2564 ข้อมูลดิบ'!$C$3:$CR$164,33,TRUE)</f>
        <v>7</v>
      </c>
      <c r="L78" s="44">
        <f>VLOOKUP($B78,'dmc2564 ข้อมูลดิบ'!$C$3:$CR$164,37,TRUE)</f>
        <v>11</v>
      </c>
      <c r="M78" s="44">
        <f>VLOOKUP($B78,'dmc2564 ข้อมูลดิบ'!$C$3:$CR$164,41,TRUE)</f>
        <v>9</v>
      </c>
      <c r="N78" s="39">
        <f t="shared" si="16"/>
        <v>36</v>
      </c>
      <c r="O78" s="44">
        <f>VLOOKUP($B78,'dmc2564 ข้อมูลดิบ'!$C$3:$CR$164,49,TRUE)</f>
        <v>0</v>
      </c>
      <c r="P78" s="44">
        <f>VLOOKUP($B78,'dmc2564 ข้อมูลดิบ'!$C$3:$CR$164,53,TRUE)</f>
        <v>0</v>
      </c>
      <c r="Q78" s="44">
        <f>VLOOKUP($B78,'dmc2564 ข้อมูลดิบ'!$C$3:$CR$164,57,TRUE)</f>
        <v>0</v>
      </c>
      <c r="R78" s="40">
        <f t="shared" si="17"/>
        <v>0</v>
      </c>
      <c r="S78" s="44">
        <f t="shared" si="18"/>
        <v>45</v>
      </c>
    </row>
    <row r="79" spans="1:19" ht="21.9" customHeight="1">
      <c r="A79" s="42">
        <v>10</v>
      </c>
      <c r="B79" s="42">
        <v>64020122</v>
      </c>
      <c r="C79" s="43" t="str">
        <f>VLOOKUP($B79,'dmc2564 ข้อมูลดิบ'!$C$3:$CR$164,2,TRUE)</f>
        <v>บ้านท่าทอง</v>
      </c>
      <c r="D79" s="44">
        <f>VLOOKUP($B79,'dmc2564 ข้อมูลดิบ'!$C$3:$CR$164,5,TRUE)</f>
        <v>0</v>
      </c>
      <c r="E79" s="44">
        <f>VLOOKUP($B79,'dmc2564 ข้อมูลดิบ'!$C$3:$CR$164,9,TRUE)</f>
        <v>6</v>
      </c>
      <c r="F79" s="44">
        <f>VLOOKUP($B79,'dmc2564 ข้อมูลดิบ'!$C$3:$CR$164,13,TRUE)</f>
        <v>4</v>
      </c>
      <c r="G79" s="38">
        <f t="shared" si="15"/>
        <v>10</v>
      </c>
      <c r="H79" s="44">
        <f>VLOOKUP($B79,'dmc2564 ข้อมูลดิบ'!$C$3:$CR$164,21,TRUE)</f>
        <v>7</v>
      </c>
      <c r="I79" s="44">
        <f>VLOOKUP($B79,'dmc2564 ข้อมูลดิบ'!$C$3:$CR$164,25,TRUE)</f>
        <v>7</v>
      </c>
      <c r="J79" s="44">
        <f>VLOOKUP($B79,'dmc2564 ข้อมูลดิบ'!$C$3:$CR$164,29,TRUE)</f>
        <v>6</v>
      </c>
      <c r="K79" s="44">
        <f>VLOOKUP($B79,'dmc2564 ข้อมูลดิบ'!$C$3:$CR$164,33,TRUE)</f>
        <v>6</v>
      </c>
      <c r="L79" s="44">
        <f>VLOOKUP($B79,'dmc2564 ข้อมูลดิบ'!$C$3:$CR$164,37,TRUE)</f>
        <v>5</v>
      </c>
      <c r="M79" s="44">
        <f>VLOOKUP($B79,'dmc2564 ข้อมูลดิบ'!$C$3:$CR$164,41,TRUE)</f>
        <v>4</v>
      </c>
      <c r="N79" s="39">
        <f t="shared" si="16"/>
        <v>35</v>
      </c>
      <c r="O79" s="44">
        <f>VLOOKUP($B79,'dmc2564 ข้อมูลดิบ'!$C$3:$CR$164,49,TRUE)</f>
        <v>0</v>
      </c>
      <c r="P79" s="44">
        <f>VLOOKUP($B79,'dmc2564 ข้อมูลดิบ'!$C$3:$CR$164,53,TRUE)</f>
        <v>0</v>
      </c>
      <c r="Q79" s="44">
        <f>VLOOKUP($B79,'dmc2564 ข้อมูลดิบ'!$C$3:$CR$164,57,TRUE)</f>
        <v>0</v>
      </c>
      <c r="R79" s="40">
        <f t="shared" si="17"/>
        <v>0</v>
      </c>
      <c r="S79" s="44">
        <f t="shared" si="18"/>
        <v>45</v>
      </c>
    </row>
    <row r="80" spans="1:19" ht="21.9" customHeight="1">
      <c r="A80" s="42">
        <v>11</v>
      </c>
      <c r="B80" s="42">
        <v>64020143</v>
      </c>
      <c r="C80" s="43" t="str">
        <f>VLOOKUP($B80,'dmc2564 ข้อมูลดิบ'!$C$3:$CR$164,2,TRUE)</f>
        <v>บ้านคลองแห้ง</v>
      </c>
      <c r="D80" s="44">
        <f>VLOOKUP($B80,'dmc2564 ข้อมูลดิบ'!$C$3:$CR$164,5,TRUE)</f>
        <v>0</v>
      </c>
      <c r="E80" s="44">
        <f>VLOOKUP($B80,'dmc2564 ข้อมูลดิบ'!$C$3:$CR$164,9,TRUE)</f>
        <v>7</v>
      </c>
      <c r="F80" s="44">
        <f>VLOOKUP($B80,'dmc2564 ข้อมูลดิบ'!$C$3:$CR$164,13,TRUE)</f>
        <v>9</v>
      </c>
      <c r="G80" s="38">
        <f t="shared" si="15"/>
        <v>16</v>
      </c>
      <c r="H80" s="44">
        <f>VLOOKUP($B80,'dmc2564 ข้อมูลดิบ'!$C$3:$CR$164,21,TRUE)</f>
        <v>4</v>
      </c>
      <c r="I80" s="44">
        <f>VLOOKUP($B80,'dmc2564 ข้อมูลดิบ'!$C$3:$CR$164,25,TRUE)</f>
        <v>2</v>
      </c>
      <c r="J80" s="44">
        <f>VLOOKUP($B80,'dmc2564 ข้อมูลดิบ'!$C$3:$CR$164,29,TRUE)</f>
        <v>6</v>
      </c>
      <c r="K80" s="44">
        <f>VLOOKUP($B80,'dmc2564 ข้อมูลดิบ'!$C$3:$CR$164,33,TRUE)</f>
        <v>7</v>
      </c>
      <c r="L80" s="44">
        <f>VLOOKUP($B80,'dmc2564 ข้อมูลดิบ'!$C$3:$CR$164,37,TRUE)</f>
        <v>8</v>
      </c>
      <c r="M80" s="44">
        <f>VLOOKUP($B80,'dmc2564 ข้อมูลดิบ'!$C$3:$CR$164,41,TRUE)</f>
        <v>2</v>
      </c>
      <c r="N80" s="39">
        <f t="shared" si="16"/>
        <v>29</v>
      </c>
      <c r="O80" s="44">
        <f>VLOOKUP($B80,'dmc2564 ข้อมูลดิบ'!$C$3:$CR$164,49,TRUE)</f>
        <v>0</v>
      </c>
      <c r="P80" s="44">
        <f>VLOOKUP($B80,'dmc2564 ข้อมูลดิบ'!$C$3:$CR$164,53,TRUE)</f>
        <v>0</v>
      </c>
      <c r="Q80" s="44">
        <f>VLOOKUP($B80,'dmc2564 ข้อมูลดิบ'!$C$3:$CR$164,57,TRUE)</f>
        <v>0</v>
      </c>
      <c r="R80" s="40">
        <f t="shared" si="17"/>
        <v>0</v>
      </c>
      <c r="S80" s="44">
        <f t="shared" si="18"/>
        <v>45</v>
      </c>
    </row>
    <row r="81" spans="1:19" ht="21.9" customHeight="1">
      <c r="A81" s="42">
        <v>12</v>
      </c>
      <c r="B81" s="42">
        <v>64020116</v>
      </c>
      <c r="C81" s="43" t="str">
        <f>VLOOKUP($B81,'dmc2564 ข้อมูลดิบ'!$C$3:$CR$164,2,TRUE)</f>
        <v>วัดกรงทอง</v>
      </c>
      <c r="D81" s="44">
        <f>VLOOKUP($B81,'dmc2564 ข้อมูลดิบ'!$C$3:$CR$164,5,TRUE)</f>
        <v>0</v>
      </c>
      <c r="E81" s="44">
        <f>VLOOKUP($B81,'dmc2564 ข้อมูลดิบ'!$C$3:$CR$164,9,TRUE)</f>
        <v>4</v>
      </c>
      <c r="F81" s="44">
        <f>VLOOKUP($B81,'dmc2564 ข้อมูลดิบ'!$C$3:$CR$164,13,TRUE)</f>
        <v>4</v>
      </c>
      <c r="G81" s="38">
        <f t="shared" si="15"/>
        <v>8</v>
      </c>
      <c r="H81" s="44">
        <f>VLOOKUP($B81,'dmc2564 ข้อมูลดิบ'!$C$3:$CR$164,21,TRUE)</f>
        <v>4</v>
      </c>
      <c r="I81" s="44">
        <f>VLOOKUP($B81,'dmc2564 ข้อมูลดิบ'!$C$3:$CR$164,25,TRUE)</f>
        <v>8</v>
      </c>
      <c r="J81" s="44">
        <f>VLOOKUP($B81,'dmc2564 ข้อมูลดิบ'!$C$3:$CR$164,29,TRUE)</f>
        <v>4</v>
      </c>
      <c r="K81" s="44">
        <f>VLOOKUP($B81,'dmc2564 ข้อมูลดิบ'!$C$3:$CR$164,33,TRUE)</f>
        <v>7</v>
      </c>
      <c r="L81" s="44">
        <f>VLOOKUP($B81,'dmc2564 ข้อมูลดิบ'!$C$3:$CR$164,37,TRUE)</f>
        <v>8</v>
      </c>
      <c r="M81" s="44">
        <f>VLOOKUP($B81,'dmc2564 ข้อมูลดิบ'!$C$3:$CR$164,41,TRUE)</f>
        <v>7</v>
      </c>
      <c r="N81" s="39">
        <f t="shared" si="16"/>
        <v>38</v>
      </c>
      <c r="O81" s="44">
        <f>VLOOKUP($B81,'dmc2564 ข้อมูลดิบ'!$C$3:$CR$164,49,TRUE)</f>
        <v>0</v>
      </c>
      <c r="P81" s="44">
        <f>VLOOKUP($B81,'dmc2564 ข้อมูลดิบ'!$C$3:$CR$164,53,TRUE)</f>
        <v>0</v>
      </c>
      <c r="Q81" s="44">
        <f>VLOOKUP($B81,'dmc2564 ข้อมูลดิบ'!$C$3:$CR$164,57,TRUE)</f>
        <v>0</v>
      </c>
      <c r="R81" s="40">
        <f t="shared" si="17"/>
        <v>0</v>
      </c>
      <c r="S81" s="44">
        <f t="shared" si="18"/>
        <v>46</v>
      </c>
    </row>
    <row r="82" spans="1:19" ht="21.9" customHeight="1">
      <c r="A82" s="42">
        <v>13</v>
      </c>
      <c r="B82" s="42">
        <v>64020146</v>
      </c>
      <c r="C82" s="43" t="str">
        <f>VLOOKUP($B82,'dmc2564 ข้อมูลดิบ'!$C$3:$CR$164,2,TRUE)</f>
        <v>บ้านวัดโบสถ์</v>
      </c>
      <c r="D82" s="44">
        <f>VLOOKUP($B82,'dmc2564 ข้อมูลดิบ'!$C$3:$CR$164,5,TRUE)</f>
        <v>0</v>
      </c>
      <c r="E82" s="44">
        <f>VLOOKUP($B82,'dmc2564 ข้อมูลดิบ'!$C$3:$CR$164,9,TRUE)</f>
        <v>6</v>
      </c>
      <c r="F82" s="44">
        <f>VLOOKUP($B82,'dmc2564 ข้อมูลดิบ'!$C$3:$CR$164,13,TRUE)</f>
        <v>7</v>
      </c>
      <c r="G82" s="38">
        <f t="shared" si="15"/>
        <v>13</v>
      </c>
      <c r="H82" s="44">
        <f>VLOOKUP($B82,'dmc2564 ข้อมูลดิบ'!$C$3:$CR$164,21,TRUE)</f>
        <v>6</v>
      </c>
      <c r="I82" s="44">
        <f>VLOOKUP($B82,'dmc2564 ข้อมูลดิบ'!$C$3:$CR$164,25,TRUE)</f>
        <v>7</v>
      </c>
      <c r="J82" s="44">
        <f>VLOOKUP($B82,'dmc2564 ข้อมูลดิบ'!$C$3:$CR$164,29,TRUE)</f>
        <v>5</v>
      </c>
      <c r="K82" s="44">
        <f>VLOOKUP($B82,'dmc2564 ข้อมูลดิบ'!$C$3:$CR$164,33,TRUE)</f>
        <v>4</v>
      </c>
      <c r="L82" s="44">
        <f>VLOOKUP($B82,'dmc2564 ข้อมูลดิบ'!$C$3:$CR$164,37,TRUE)</f>
        <v>4</v>
      </c>
      <c r="M82" s="44">
        <f>VLOOKUP($B82,'dmc2564 ข้อมูลดิบ'!$C$3:$CR$164,41,TRUE)</f>
        <v>8</v>
      </c>
      <c r="N82" s="39">
        <f t="shared" si="16"/>
        <v>34</v>
      </c>
      <c r="O82" s="44">
        <f>VLOOKUP($B82,'dmc2564 ข้อมูลดิบ'!$C$3:$CR$164,49,TRUE)</f>
        <v>0</v>
      </c>
      <c r="P82" s="44">
        <f>VLOOKUP($B82,'dmc2564 ข้อมูลดิบ'!$C$3:$CR$164,53,TRUE)</f>
        <v>0</v>
      </c>
      <c r="Q82" s="44">
        <f>VLOOKUP($B82,'dmc2564 ข้อมูลดิบ'!$C$3:$CR$164,57,TRUE)</f>
        <v>0</v>
      </c>
      <c r="R82" s="40">
        <f t="shared" si="17"/>
        <v>0</v>
      </c>
      <c r="S82" s="44">
        <f t="shared" si="18"/>
        <v>47</v>
      </c>
    </row>
    <row r="83" spans="1:19" ht="21.9" customHeight="1">
      <c r="A83" s="42">
        <v>14</v>
      </c>
      <c r="B83" s="42">
        <v>64020139</v>
      </c>
      <c r="C83" s="43" t="str">
        <f>VLOOKUP($B83,'dmc2564 ข้อมูลดิบ'!$C$3:$CR$164,2,TRUE)</f>
        <v>วัดคุ้งยาง</v>
      </c>
      <c r="D83" s="44">
        <f>VLOOKUP($B83,'dmc2564 ข้อมูลดิบ'!$C$3:$CR$164,5,TRUE)</f>
        <v>0</v>
      </c>
      <c r="E83" s="44">
        <f>VLOOKUP($B83,'dmc2564 ข้อมูลดิบ'!$C$3:$CR$164,9,TRUE)</f>
        <v>5</v>
      </c>
      <c r="F83" s="44">
        <f>VLOOKUP($B83,'dmc2564 ข้อมูลดิบ'!$C$3:$CR$164,13,TRUE)</f>
        <v>7</v>
      </c>
      <c r="G83" s="38">
        <f t="shared" si="15"/>
        <v>12</v>
      </c>
      <c r="H83" s="44">
        <f>VLOOKUP($B83,'dmc2564 ข้อมูลดิบ'!$C$3:$CR$164,21,TRUE)</f>
        <v>8</v>
      </c>
      <c r="I83" s="44">
        <f>VLOOKUP($B83,'dmc2564 ข้อมูลดิบ'!$C$3:$CR$164,25,TRUE)</f>
        <v>6</v>
      </c>
      <c r="J83" s="44">
        <f>VLOOKUP($B83,'dmc2564 ข้อมูลดิบ'!$C$3:$CR$164,29,TRUE)</f>
        <v>7</v>
      </c>
      <c r="K83" s="44">
        <f>VLOOKUP($B83,'dmc2564 ข้อมูลดิบ'!$C$3:$CR$164,33,TRUE)</f>
        <v>4</v>
      </c>
      <c r="L83" s="44">
        <f>VLOOKUP($B83,'dmc2564 ข้อมูลดิบ'!$C$3:$CR$164,37,TRUE)</f>
        <v>10</v>
      </c>
      <c r="M83" s="44">
        <f>VLOOKUP($B83,'dmc2564 ข้อมูลดิบ'!$C$3:$CR$164,41,TRUE)</f>
        <v>6</v>
      </c>
      <c r="N83" s="39">
        <f t="shared" si="16"/>
        <v>41</v>
      </c>
      <c r="O83" s="44">
        <f>VLOOKUP($B83,'dmc2564 ข้อมูลดิบ'!$C$3:$CR$164,49,TRUE)</f>
        <v>0</v>
      </c>
      <c r="P83" s="44">
        <f>VLOOKUP($B83,'dmc2564 ข้อมูลดิบ'!$C$3:$CR$164,53,TRUE)</f>
        <v>0</v>
      </c>
      <c r="Q83" s="44">
        <f>VLOOKUP($B83,'dmc2564 ข้อมูลดิบ'!$C$3:$CR$164,57,TRUE)</f>
        <v>0</v>
      </c>
      <c r="R83" s="40">
        <f t="shared" si="17"/>
        <v>0</v>
      </c>
      <c r="S83" s="44">
        <f t="shared" si="18"/>
        <v>53</v>
      </c>
    </row>
    <row r="84" spans="1:19" ht="21.9" customHeight="1">
      <c r="A84" s="42">
        <v>15</v>
      </c>
      <c r="B84" s="42">
        <v>64020124</v>
      </c>
      <c r="C84" s="43" t="str">
        <f>VLOOKUP($B84,'dmc2564 ข้อมูลดิบ'!$C$3:$CR$164,2,TRUE)</f>
        <v>บ้านหนองป่าตอ</v>
      </c>
      <c r="D84" s="44">
        <f>VLOOKUP($B84,'dmc2564 ข้อมูลดิบ'!$C$3:$CR$164,5,TRUE)</f>
        <v>0</v>
      </c>
      <c r="E84" s="44">
        <f>VLOOKUP($B84,'dmc2564 ข้อมูลดิบ'!$C$3:$CR$164,9,TRUE)</f>
        <v>7</v>
      </c>
      <c r="F84" s="44">
        <f>VLOOKUP($B84,'dmc2564 ข้อมูลดิบ'!$C$3:$CR$164,13,TRUE)</f>
        <v>4</v>
      </c>
      <c r="G84" s="38">
        <f t="shared" si="15"/>
        <v>11</v>
      </c>
      <c r="H84" s="44">
        <f>VLOOKUP($B84,'dmc2564 ข้อมูลดิบ'!$C$3:$CR$164,21,TRUE)</f>
        <v>11</v>
      </c>
      <c r="I84" s="44">
        <f>VLOOKUP($B84,'dmc2564 ข้อมูลดิบ'!$C$3:$CR$164,25,TRUE)</f>
        <v>9</v>
      </c>
      <c r="J84" s="44">
        <f>VLOOKUP($B84,'dmc2564 ข้อมูลดิบ'!$C$3:$CR$164,29,TRUE)</f>
        <v>2</v>
      </c>
      <c r="K84" s="44">
        <f>VLOOKUP($B84,'dmc2564 ข้อมูลดิบ'!$C$3:$CR$164,33,TRUE)</f>
        <v>5</v>
      </c>
      <c r="L84" s="44">
        <f>VLOOKUP($B84,'dmc2564 ข้อมูลดิบ'!$C$3:$CR$164,37,TRUE)</f>
        <v>11</v>
      </c>
      <c r="M84" s="44">
        <f>VLOOKUP($B84,'dmc2564 ข้อมูลดิบ'!$C$3:$CR$164,41,TRUE)</f>
        <v>5</v>
      </c>
      <c r="N84" s="39">
        <f t="shared" si="16"/>
        <v>43</v>
      </c>
      <c r="O84" s="44">
        <f>VLOOKUP($B84,'dmc2564 ข้อมูลดิบ'!$C$3:$CR$164,49,TRUE)</f>
        <v>0</v>
      </c>
      <c r="P84" s="44">
        <f>VLOOKUP($B84,'dmc2564 ข้อมูลดิบ'!$C$3:$CR$164,53,TRUE)</f>
        <v>0</v>
      </c>
      <c r="Q84" s="44">
        <f>VLOOKUP($B84,'dmc2564 ข้อมูลดิบ'!$C$3:$CR$164,57,TRUE)</f>
        <v>0</v>
      </c>
      <c r="R84" s="40">
        <f t="shared" si="17"/>
        <v>0</v>
      </c>
      <c r="S84" s="44">
        <f t="shared" si="18"/>
        <v>54</v>
      </c>
    </row>
    <row r="85" spans="1:19" ht="21.9" customHeight="1">
      <c r="A85" s="42">
        <v>16</v>
      </c>
      <c r="B85" s="42">
        <v>64020135</v>
      </c>
      <c r="C85" s="43" t="str">
        <f>VLOOKUP($B85,'dmc2564 ข้อมูลดิบ'!$C$3:$CR$164,2,TRUE)</f>
        <v>บ้านไม้งาม</v>
      </c>
      <c r="D85" s="44">
        <f>VLOOKUP($B85,'dmc2564 ข้อมูลดิบ'!$C$3:$CR$164,5,TRUE)</f>
        <v>0</v>
      </c>
      <c r="E85" s="44">
        <f>VLOOKUP($B85,'dmc2564 ข้อมูลดิบ'!$C$3:$CR$164,9,TRUE)</f>
        <v>8</v>
      </c>
      <c r="F85" s="44">
        <f>VLOOKUP($B85,'dmc2564 ข้อมูลดิบ'!$C$3:$CR$164,13,TRUE)</f>
        <v>4</v>
      </c>
      <c r="G85" s="38">
        <f t="shared" si="15"/>
        <v>12</v>
      </c>
      <c r="H85" s="44">
        <f>VLOOKUP($B85,'dmc2564 ข้อมูลดิบ'!$C$3:$CR$164,21,TRUE)</f>
        <v>6</v>
      </c>
      <c r="I85" s="44">
        <f>VLOOKUP($B85,'dmc2564 ข้อมูลดิบ'!$C$3:$CR$164,25,TRUE)</f>
        <v>7</v>
      </c>
      <c r="J85" s="44">
        <f>VLOOKUP($B85,'dmc2564 ข้อมูลดิบ'!$C$3:$CR$164,29,TRUE)</f>
        <v>10</v>
      </c>
      <c r="K85" s="44">
        <f>VLOOKUP($B85,'dmc2564 ข้อมูลดิบ'!$C$3:$CR$164,33,TRUE)</f>
        <v>3</v>
      </c>
      <c r="L85" s="44">
        <f>VLOOKUP($B85,'dmc2564 ข้อมูลดิบ'!$C$3:$CR$164,37,TRUE)</f>
        <v>4</v>
      </c>
      <c r="M85" s="44">
        <f>VLOOKUP($B85,'dmc2564 ข้อมูลดิบ'!$C$3:$CR$164,41,TRUE)</f>
        <v>12</v>
      </c>
      <c r="N85" s="39">
        <f t="shared" si="16"/>
        <v>42</v>
      </c>
      <c r="O85" s="44">
        <f>VLOOKUP($B85,'dmc2564 ข้อมูลดิบ'!$C$3:$CR$164,49,TRUE)</f>
        <v>0</v>
      </c>
      <c r="P85" s="44">
        <f>VLOOKUP($B85,'dmc2564 ข้อมูลดิบ'!$C$3:$CR$164,53,TRUE)</f>
        <v>0</v>
      </c>
      <c r="Q85" s="44">
        <f>VLOOKUP($B85,'dmc2564 ข้อมูลดิบ'!$C$3:$CR$164,57,TRUE)</f>
        <v>0</v>
      </c>
      <c r="R85" s="40">
        <f t="shared" si="17"/>
        <v>0</v>
      </c>
      <c r="S85" s="44">
        <f t="shared" si="18"/>
        <v>54</v>
      </c>
    </row>
    <row r="86" spans="1:19" ht="21.9" customHeight="1">
      <c r="A86" s="42">
        <v>17</v>
      </c>
      <c r="B86" s="42">
        <v>64020141</v>
      </c>
      <c r="C86" s="43" t="str">
        <f>VLOOKUP($B86,'dmc2564 ข้อมูลดิบ'!$C$3:$CR$164,2,TRUE)</f>
        <v>บ้านนาพง</v>
      </c>
      <c r="D86" s="44">
        <f>VLOOKUP($B86,'dmc2564 ข้อมูลดิบ'!$C$3:$CR$164,5,TRUE)</f>
        <v>0</v>
      </c>
      <c r="E86" s="44">
        <f>VLOOKUP($B86,'dmc2564 ข้อมูลดิบ'!$C$3:$CR$164,9,TRUE)</f>
        <v>11</v>
      </c>
      <c r="F86" s="44">
        <f>VLOOKUP($B86,'dmc2564 ข้อมูลดิบ'!$C$3:$CR$164,13,TRUE)</f>
        <v>6</v>
      </c>
      <c r="G86" s="38">
        <f t="shared" si="15"/>
        <v>17</v>
      </c>
      <c r="H86" s="44">
        <f>VLOOKUP($B86,'dmc2564 ข้อมูลดิบ'!$C$3:$CR$164,21,TRUE)</f>
        <v>5</v>
      </c>
      <c r="I86" s="44">
        <f>VLOOKUP($B86,'dmc2564 ข้อมูลดิบ'!$C$3:$CR$164,25,TRUE)</f>
        <v>9</v>
      </c>
      <c r="J86" s="44">
        <f>VLOOKUP($B86,'dmc2564 ข้อมูลดิบ'!$C$3:$CR$164,29,TRUE)</f>
        <v>14</v>
      </c>
      <c r="K86" s="44">
        <f>VLOOKUP($B86,'dmc2564 ข้อมูลดิบ'!$C$3:$CR$164,33,TRUE)</f>
        <v>10</v>
      </c>
      <c r="L86" s="44">
        <f>VLOOKUP($B86,'dmc2564 ข้อมูลดิบ'!$C$3:$CR$164,37,TRUE)</f>
        <v>10</v>
      </c>
      <c r="M86" s="44">
        <f>VLOOKUP($B86,'dmc2564 ข้อมูลดิบ'!$C$3:$CR$164,41,TRUE)</f>
        <v>14</v>
      </c>
      <c r="N86" s="39">
        <f t="shared" si="16"/>
        <v>62</v>
      </c>
      <c r="O86" s="44">
        <f>VLOOKUP($B86,'dmc2564 ข้อมูลดิบ'!$C$3:$CR$164,49,TRUE)</f>
        <v>0</v>
      </c>
      <c r="P86" s="44">
        <f>VLOOKUP($B86,'dmc2564 ข้อมูลดิบ'!$C$3:$CR$164,53,TRUE)</f>
        <v>0</v>
      </c>
      <c r="Q86" s="44">
        <f>VLOOKUP($B86,'dmc2564 ข้อมูลดิบ'!$C$3:$CR$164,57,TRUE)</f>
        <v>0</v>
      </c>
      <c r="R86" s="40">
        <f t="shared" si="17"/>
        <v>0</v>
      </c>
      <c r="S86" s="44">
        <f t="shared" si="18"/>
        <v>79</v>
      </c>
    </row>
    <row r="87" spans="1:19" ht="21.9" customHeight="1">
      <c r="A87" s="42">
        <v>18</v>
      </c>
      <c r="B87" s="42">
        <v>64020115</v>
      </c>
      <c r="C87" s="43" t="str">
        <f>VLOOKUP($B87,'dmc2564 ข้อมูลดิบ'!$C$3:$CR$164,2,TRUE)</f>
        <v>วัดคลองกระจง</v>
      </c>
      <c r="D87" s="44">
        <f>VLOOKUP($B87,'dmc2564 ข้อมูลดิบ'!$C$3:$CR$164,5,TRUE)</f>
        <v>0</v>
      </c>
      <c r="E87" s="44">
        <f>VLOOKUP($B87,'dmc2564 ข้อมูลดิบ'!$C$3:$CR$164,9,TRUE)</f>
        <v>9</v>
      </c>
      <c r="F87" s="44">
        <f>VLOOKUP($B87,'dmc2564 ข้อมูลดิบ'!$C$3:$CR$164,13,TRUE)</f>
        <v>7</v>
      </c>
      <c r="G87" s="286">
        <f t="shared" si="15"/>
        <v>16</v>
      </c>
      <c r="H87" s="44">
        <f>VLOOKUP($B87,'dmc2564 ข้อมูลดิบ'!$C$3:$CR$164,21,TRUE)</f>
        <v>7</v>
      </c>
      <c r="I87" s="44">
        <f>VLOOKUP($B87,'dmc2564 ข้อมูลดิบ'!$C$3:$CR$164,25,TRUE)</f>
        <v>14</v>
      </c>
      <c r="J87" s="44">
        <f>VLOOKUP($B87,'dmc2564 ข้อมูลดิบ'!$C$3:$CR$164,29,TRUE)</f>
        <v>7</v>
      </c>
      <c r="K87" s="44">
        <f>VLOOKUP($B87,'dmc2564 ข้อมูลดิบ'!$C$3:$CR$164,33,TRUE)</f>
        <v>17</v>
      </c>
      <c r="L87" s="44">
        <f>VLOOKUP($B87,'dmc2564 ข้อมูลดิบ'!$C$3:$CR$164,37,TRUE)</f>
        <v>15</v>
      </c>
      <c r="M87" s="44">
        <f>VLOOKUP($B87,'dmc2564 ข้อมูลดิบ'!$C$3:$CR$164,41,TRUE)</f>
        <v>17</v>
      </c>
      <c r="N87" s="287">
        <f t="shared" si="16"/>
        <v>77</v>
      </c>
      <c r="O87" s="44">
        <f>VLOOKUP($B87,'dmc2564 ข้อมูลดิบ'!$C$3:$CR$164,49,TRUE)</f>
        <v>0</v>
      </c>
      <c r="P87" s="44">
        <f>VLOOKUP($B87,'dmc2564 ข้อมูลดิบ'!$C$3:$CR$164,53,TRUE)</f>
        <v>0</v>
      </c>
      <c r="Q87" s="44">
        <f>VLOOKUP($B87,'dmc2564 ข้อมูลดิบ'!$C$3:$CR$164,57,TRUE)</f>
        <v>0</v>
      </c>
      <c r="R87" s="288">
        <f t="shared" si="17"/>
        <v>0</v>
      </c>
      <c r="S87" s="44">
        <f t="shared" si="18"/>
        <v>93</v>
      </c>
    </row>
    <row r="88" spans="1:19" ht="21.9" customHeight="1">
      <c r="A88" s="42">
        <v>19</v>
      </c>
      <c r="B88" s="42">
        <v>64020120</v>
      </c>
      <c r="C88" s="43" t="str">
        <f>VLOOKUP($B88,'dmc2564 ข้อมูลดิบ'!$C$3:$CR$164,2,TRUE)</f>
        <v>บ้านวังแร่</v>
      </c>
      <c r="D88" s="44">
        <f>VLOOKUP($B88,'dmc2564 ข้อมูลดิบ'!$C$3:$CR$164,5,TRUE)</f>
        <v>0</v>
      </c>
      <c r="E88" s="44">
        <f>VLOOKUP($B88,'dmc2564 ข้อมูลดิบ'!$C$3:$CR$164,9,TRUE)</f>
        <v>3</v>
      </c>
      <c r="F88" s="44">
        <f>VLOOKUP($B88,'dmc2564 ข้อมูลดิบ'!$C$3:$CR$164,13,TRUE)</f>
        <v>9</v>
      </c>
      <c r="G88" s="38">
        <f t="shared" si="15"/>
        <v>12</v>
      </c>
      <c r="H88" s="44">
        <f>VLOOKUP($B88,'dmc2564 ข้อมูลดิบ'!$C$3:$CR$164,21,TRUE)</f>
        <v>12</v>
      </c>
      <c r="I88" s="44">
        <f>VLOOKUP($B88,'dmc2564 ข้อมูลดิบ'!$C$3:$CR$164,25,TRUE)</f>
        <v>11</v>
      </c>
      <c r="J88" s="44">
        <f>VLOOKUP($B88,'dmc2564 ข้อมูลดิบ'!$C$3:$CR$164,29,TRUE)</f>
        <v>12</v>
      </c>
      <c r="K88" s="44">
        <f>VLOOKUP($B88,'dmc2564 ข้อมูลดิบ'!$C$3:$CR$164,33,TRUE)</f>
        <v>6</v>
      </c>
      <c r="L88" s="44">
        <f>VLOOKUP($B88,'dmc2564 ข้อมูลดิบ'!$C$3:$CR$164,37,TRUE)</f>
        <v>6</v>
      </c>
      <c r="M88" s="44">
        <f>VLOOKUP($B88,'dmc2564 ข้อมูลดิบ'!$C$3:$CR$164,41,TRUE)</f>
        <v>7</v>
      </c>
      <c r="N88" s="39">
        <f t="shared" si="16"/>
        <v>54</v>
      </c>
      <c r="O88" s="44">
        <f>VLOOKUP($B88,'dmc2564 ข้อมูลดิบ'!$C$3:$CR$164,49,TRUE)</f>
        <v>10</v>
      </c>
      <c r="P88" s="44">
        <f>VLOOKUP($B88,'dmc2564 ข้อมูลดิบ'!$C$3:$CR$164,53,TRUE)</f>
        <v>11</v>
      </c>
      <c r="Q88" s="44">
        <f>VLOOKUP($B88,'dmc2564 ข้อมูลดิบ'!$C$3:$CR$164,57,TRUE)</f>
        <v>10</v>
      </c>
      <c r="R88" s="40">
        <f t="shared" si="17"/>
        <v>31</v>
      </c>
      <c r="S88" s="44">
        <f t="shared" si="18"/>
        <v>97</v>
      </c>
    </row>
    <row r="89" spans="1:19" ht="21.9" customHeight="1">
      <c r="A89" s="42">
        <v>20</v>
      </c>
      <c r="B89" s="42">
        <v>64020128</v>
      </c>
      <c r="C89" s="43" t="str">
        <f>VLOOKUP($B89,'dmc2564 ข้อมูลดิบ'!$C$3:$CR$164,2,TRUE)</f>
        <v>บ้านเขาทอง</v>
      </c>
      <c r="D89" s="44">
        <f>VLOOKUP($B89,'dmc2564 ข้อมูลดิบ'!$C$3:$CR$164,5,TRUE)</f>
        <v>0</v>
      </c>
      <c r="E89" s="44">
        <f>VLOOKUP($B89,'dmc2564 ข้อมูลดิบ'!$C$3:$CR$164,9,TRUE)</f>
        <v>11</v>
      </c>
      <c r="F89" s="44">
        <f>VLOOKUP($B89,'dmc2564 ข้อมูลดิบ'!$C$3:$CR$164,13,TRUE)</f>
        <v>14</v>
      </c>
      <c r="G89" s="38">
        <f t="shared" si="15"/>
        <v>25</v>
      </c>
      <c r="H89" s="44">
        <f>VLOOKUP($B89,'dmc2564 ข้อมูลดิบ'!$C$3:$CR$164,21,TRUE)</f>
        <v>11</v>
      </c>
      <c r="I89" s="44">
        <f>VLOOKUP($B89,'dmc2564 ข้อมูลดิบ'!$C$3:$CR$164,25,TRUE)</f>
        <v>10</v>
      </c>
      <c r="J89" s="44">
        <f>VLOOKUP($B89,'dmc2564 ข้อมูลดิบ'!$C$3:$CR$164,29,TRUE)</f>
        <v>16</v>
      </c>
      <c r="K89" s="44">
        <f>VLOOKUP($B89,'dmc2564 ข้อมูลดิบ'!$C$3:$CR$164,33,TRUE)</f>
        <v>13</v>
      </c>
      <c r="L89" s="44">
        <f>VLOOKUP($B89,'dmc2564 ข้อมูลดิบ'!$C$3:$CR$164,37,TRUE)</f>
        <v>17</v>
      </c>
      <c r="M89" s="44">
        <f>VLOOKUP($B89,'dmc2564 ข้อมูลดิบ'!$C$3:$CR$164,41,TRUE)</f>
        <v>10</v>
      </c>
      <c r="N89" s="39">
        <f t="shared" si="16"/>
        <v>77</v>
      </c>
      <c r="O89" s="44">
        <f>VLOOKUP($B89,'dmc2564 ข้อมูลดิบ'!$C$3:$CR$164,49,TRUE)</f>
        <v>0</v>
      </c>
      <c r="P89" s="44">
        <f>VLOOKUP($B89,'dmc2564 ข้อมูลดิบ'!$C$3:$CR$164,53,TRUE)</f>
        <v>0</v>
      </c>
      <c r="Q89" s="44">
        <f>VLOOKUP($B89,'dmc2564 ข้อมูลดิบ'!$C$3:$CR$164,57,TRUE)</f>
        <v>0</v>
      </c>
      <c r="R89" s="40">
        <f t="shared" si="17"/>
        <v>0</v>
      </c>
      <c r="S89" s="44">
        <f t="shared" si="18"/>
        <v>102</v>
      </c>
    </row>
    <row r="90" spans="1:19" ht="21.9" customHeight="1">
      <c r="A90" s="42">
        <v>21</v>
      </c>
      <c r="B90" s="42">
        <v>64020138</v>
      </c>
      <c r="C90" s="43" t="str">
        <f>VLOOKUP($B90,'dmc2564 ข้อมูลดิบ'!$C$3:$CR$164,2,TRUE)</f>
        <v>บ้านป่ากุมเกาะ</v>
      </c>
      <c r="D90" s="44">
        <f>VLOOKUP($B90,'dmc2564 ข้อมูลดิบ'!$C$3:$CR$164,5,TRUE)</f>
        <v>0</v>
      </c>
      <c r="E90" s="44">
        <f>VLOOKUP($B90,'dmc2564 ข้อมูลดิบ'!$C$3:$CR$164,9,TRUE)</f>
        <v>8</v>
      </c>
      <c r="F90" s="44">
        <f>VLOOKUP($B90,'dmc2564 ข้อมูลดิบ'!$C$3:$CR$164,13,TRUE)</f>
        <v>11</v>
      </c>
      <c r="G90" s="38">
        <f t="shared" si="15"/>
        <v>19</v>
      </c>
      <c r="H90" s="44">
        <f>VLOOKUP($B90,'dmc2564 ข้อมูลดิบ'!$C$3:$CR$164,21,TRUE)</f>
        <v>11</v>
      </c>
      <c r="I90" s="44">
        <f>VLOOKUP($B90,'dmc2564 ข้อมูลดิบ'!$C$3:$CR$164,25,TRUE)</f>
        <v>10</v>
      </c>
      <c r="J90" s="44">
        <f>VLOOKUP($B90,'dmc2564 ข้อมูลดิบ'!$C$3:$CR$164,29,TRUE)</f>
        <v>14</v>
      </c>
      <c r="K90" s="44">
        <f>VLOOKUP($B90,'dmc2564 ข้อมูลดิบ'!$C$3:$CR$164,33,TRUE)</f>
        <v>8</v>
      </c>
      <c r="L90" s="44">
        <f>VLOOKUP($B90,'dmc2564 ข้อมูลดิบ'!$C$3:$CR$164,37,TRUE)</f>
        <v>8</v>
      </c>
      <c r="M90" s="44">
        <f>VLOOKUP($B90,'dmc2564 ข้อมูลดิบ'!$C$3:$CR$164,41,TRUE)</f>
        <v>10</v>
      </c>
      <c r="N90" s="39">
        <f t="shared" si="16"/>
        <v>61</v>
      </c>
      <c r="O90" s="44">
        <f>VLOOKUP($B90,'dmc2564 ข้อมูลดิบ'!$C$3:$CR$164,49,TRUE)</f>
        <v>9</v>
      </c>
      <c r="P90" s="44">
        <f>VLOOKUP($B90,'dmc2564 ข้อมูลดิบ'!$C$3:$CR$164,53,TRUE)</f>
        <v>11</v>
      </c>
      <c r="Q90" s="44">
        <f>VLOOKUP($B90,'dmc2564 ข้อมูลดิบ'!$C$3:$CR$164,57,TRUE)</f>
        <v>10</v>
      </c>
      <c r="R90" s="40">
        <f t="shared" si="17"/>
        <v>30</v>
      </c>
      <c r="S90" s="44">
        <f t="shared" si="18"/>
        <v>110</v>
      </c>
    </row>
    <row r="91" spans="1:19" ht="21.9" customHeight="1">
      <c r="A91" s="42">
        <v>22</v>
      </c>
      <c r="B91" s="42">
        <v>64020140</v>
      </c>
      <c r="C91" s="43" t="str">
        <f>VLOOKUP($B91,'dmc2564 ข้อมูลดิบ'!$C$3:$CR$164,2,TRUE)</f>
        <v>บ้านใหม่โพธิ์งาม</v>
      </c>
      <c r="D91" s="44">
        <f>VLOOKUP($B91,'dmc2564 ข้อมูลดิบ'!$C$3:$CR$164,5,TRUE)</f>
        <v>0</v>
      </c>
      <c r="E91" s="44">
        <f>VLOOKUP($B91,'dmc2564 ข้อมูลดิบ'!$C$3:$CR$164,9,TRUE)</f>
        <v>11</v>
      </c>
      <c r="F91" s="44">
        <f>VLOOKUP($B91,'dmc2564 ข้อมูลดิบ'!$C$3:$CR$164,13,TRUE)</f>
        <v>13</v>
      </c>
      <c r="G91" s="38">
        <f t="shared" si="15"/>
        <v>24</v>
      </c>
      <c r="H91" s="44">
        <f>VLOOKUP($B91,'dmc2564 ข้อมูลดิบ'!$C$3:$CR$164,21,TRUE)</f>
        <v>20</v>
      </c>
      <c r="I91" s="44">
        <f>VLOOKUP($B91,'dmc2564 ข้อมูลดิบ'!$C$3:$CR$164,25,TRUE)</f>
        <v>12</v>
      </c>
      <c r="J91" s="44">
        <f>VLOOKUP($B91,'dmc2564 ข้อมูลดิบ'!$C$3:$CR$164,29,TRUE)</f>
        <v>15</v>
      </c>
      <c r="K91" s="44">
        <f>VLOOKUP($B91,'dmc2564 ข้อมูลดิบ'!$C$3:$CR$164,33,TRUE)</f>
        <v>13</v>
      </c>
      <c r="L91" s="44">
        <f>VLOOKUP($B91,'dmc2564 ข้อมูลดิบ'!$C$3:$CR$164,37,TRUE)</f>
        <v>15</v>
      </c>
      <c r="M91" s="44">
        <f>VLOOKUP($B91,'dmc2564 ข้อมูลดิบ'!$C$3:$CR$164,41,TRUE)</f>
        <v>13</v>
      </c>
      <c r="N91" s="39">
        <f t="shared" si="16"/>
        <v>88</v>
      </c>
      <c r="O91" s="44">
        <f>VLOOKUP($B91,'dmc2564 ข้อมูลดิบ'!$C$3:$CR$164,49,TRUE)</f>
        <v>0</v>
      </c>
      <c r="P91" s="44">
        <f>VLOOKUP($B91,'dmc2564 ข้อมูลดิบ'!$C$3:$CR$164,53,TRUE)</f>
        <v>0</v>
      </c>
      <c r="Q91" s="44">
        <f>VLOOKUP($B91,'dmc2564 ข้อมูลดิบ'!$C$3:$CR$164,57,TRUE)</f>
        <v>0</v>
      </c>
      <c r="R91" s="40">
        <f t="shared" si="17"/>
        <v>0</v>
      </c>
      <c r="S91" s="44">
        <f t="shared" si="18"/>
        <v>112</v>
      </c>
    </row>
    <row r="92" spans="1:19" s="41" customFormat="1" ht="30" customHeight="1">
      <c r="A92" s="458" t="s">
        <v>438</v>
      </c>
      <c r="B92" s="459"/>
      <c r="C92" s="460"/>
      <c r="D92" s="326">
        <f>SUM(D93:D103)</f>
        <v>39</v>
      </c>
      <c r="E92" s="326">
        <f t="shared" ref="E92:S92" si="19">SUM(E93:E103)</f>
        <v>76</v>
      </c>
      <c r="F92" s="326">
        <f t="shared" si="19"/>
        <v>84</v>
      </c>
      <c r="G92" s="327">
        <f t="shared" si="19"/>
        <v>199</v>
      </c>
      <c r="H92" s="326">
        <f t="shared" si="19"/>
        <v>89</v>
      </c>
      <c r="I92" s="326">
        <f t="shared" si="19"/>
        <v>63</v>
      </c>
      <c r="J92" s="326">
        <f t="shared" si="19"/>
        <v>81</v>
      </c>
      <c r="K92" s="326">
        <f t="shared" si="19"/>
        <v>74</v>
      </c>
      <c r="L92" s="326">
        <f t="shared" si="19"/>
        <v>73</v>
      </c>
      <c r="M92" s="326">
        <f t="shared" si="19"/>
        <v>74</v>
      </c>
      <c r="N92" s="328">
        <f t="shared" si="19"/>
        <v>454</v>
      </c>
      <c r="O92" s="326">
        <f t="shared" si="19"/>
        <v>0</v>
      </c>
      <c r="P92" s="326">
        <f t="shared" si="19"/>
        <v>0</v>
      </c>
      <c r="Q92" s="326">
        <f t="shared" si="19"/>
        <v>0</v>
      </c>
      <c r="R92" s="329">
        <f t="shared" si="19"/>
        <v>0</v>
      </c>
      <c r="S92" s="326">
        <f t="shared" si="19"/>
        <v>653</v>
      </c>
    </row>
    <row r="93" spans="1:19" ht="24.9" customHeight="1">
      <c r="A93" s="42">
        <v>1</v>
      </c>
      <c r="B93" s="42">
        <v>64020162</v>
      </c>
      <c r="C93" s="43" t="str">
        <f>VLOOKUP($B93,'dmc2564 ข้อมูลดิบ'!$C$3:$CR$164,2,TRUE)</f>
        <v>บ้านทุ่งมหาชัย</v>
      </c>
      <c r="D93" s="44">
        <f>VLOOKUP($B93,'dmc2564 ข้อมูลดิบ'!$C$3:$CR$164,5,TRUE)</f>
        <v>0</v>
      </c>
      <c r="E93" s="44">
        <f>VLOOKUP($B93,'dmc2564 ข้อมูลดิบ'!$C$3:$CR$164,9,TRUE)</f>
        <v>0</v>
      </c>
      <c r="F93" s="44">
        <f>VLOOKUP($B93,'dmc2564 ข้อมูลดิบ'!$C$3:$CR$164,13,TRUE)</f>
        <v>2</v>
      </c>
      <c r="G93" s="286">
        <f t="shared" ref="G93:G103" si="20">SUM(D93:F93)</f>
        <v>2</v>
      </c>
      <c r="H93" s="44">
        <f>VLOOKUP($B93,'dmc2564 ข้อมูลดิบ'!$C$3:$CR$164,21,TRUE)</f>
        <v>4</v>
      </c>
      <c r="I93" s="44">
        <f>VLOOKUP($B93,'dmc2564 ข้อมูลดิบ'!$C$3:$CR$164,25,TRUE)</f>
        <v>1</v>
      </c>
      <c r="J93" s="44">
        <f>VLOOKUP($B93,'dmc2564 ข้อมูลดิบ'!$C$3:$CR$164,29,TRUE)</f>
        <v>0</v>
      </c>
      <c r="K93" s="44">
        <f>VLOOKUP($B93,'dmc2564 ข้อมูลดิบ'!$C$3:$CR$164,33,TRUE)</f>
        <v>1</v>
      </c>
      <c r="L93" s="44">
        <f>VLOOKUP($B93,'dmc2564 ข้อมูลดิบ'!$C$3:$CR$164,37,TRUE)</f>
        <v>2</v>
      </c>
      <c r="M93" s="44">
        <f>VLOOKUP($B93,'dmc2564 ข้อมูลดิบ'!$C$3:$CR$164,41,TRUE)</f>
        <v>0</v>
      </c>
      <c r="N93" s="287">
        <f t="shared" ref="N93:N103" si="21">SUM(H93:M93)</f>
        <v>8</v>
      </c>
      <c r="O93" s="44">
        <f>VLOOKUP($B93,'dmc2564 ข้อมูลดิบ'!$C$3:$CR$164,49,TRUE)</f>
        <v>0</v>
      </c>
      <c r="P93" s="44">
        <f>VLOOKUP($B93,'dmc2564 ข้อมูลดิบ'!$C$3:$CR$164,53,TRUE)</f>
        <v>0</v>
      </c>
      <c r="Q93" s="44">
        <f>VLOOKUP($B93,'dmc2564 ข้อมูลดิบ'!$C$3:$CR$164,57,TRUE)</f>
        <v>0</v>
      </c>
      <c r="R93" s="288">
        <f t="shared" ref="R93:R103" si="22">SUM(O93:Q93)</f>
        <v>0</v>
      </c>
      <c r="S93" s="44">
        <f t="shared" ref="S93:S103" si="23">SUM(R93,G93,N93)</f>
        <v>10</v>
      </c>
    </row>
    <row r="94" spans="1:19" ht="24.9" customHeight="1">
      <c r="A94" s="42">
        <v>2</v>
      </c>
      <c r="B94" s="42">
        <v>64020171</v>
      </c>
      <c r="C94" s="43" t="str">
        <f>VLOOKUP($B94,'dmc2564 ข้อมูลดิบ'!$C$3:$CR$164,2,TRUE)</f>
        <v>บ้านตาลพร้า</v>
      </c>
      <c r="D94" s="44">
        <f>VLOOKUP($B94,'dmc2564 ข้อมูลดิบ'!$C$3:$CR$164,5,TRUE)</f>
        <v>5</v>
      </c>
      <c r="E94" s="44">
        <f>VLOOKUP($B94,'dmc2564 ข้อมูลดิบ'!$C$3:$CR$164,9,TRUE)</f>
        <v>6</v>
      </c>
      <c r="F94" s="44">
        <f>VLOOKUP($B94,'dmc2564 ข้อมูลดิบ'!$C$3:$CR$164,13,TRUE)</f>
        <v>3</v>
      </c>
      <c r="G94" s="38">
        <f t="shared" si="20"/>
        <v>14</v>
      </c>
      <c r="H94" s="44">
        <f>VLOOKUP($B94,'dmc2564 ข้อมูลดิบ'!$C$3:$CR$164,21,TRUE)</f>
        <v>6</v>
      </c>
      <c r="I94" s="44">
        <f>VLOOKUP($B94,'dmc2564 ข้อมูลดิบ'!$C$3:$CR$164,25,TRUE)</f>
        <v>0</v>
      </c>
      <c r="J94" s="44">
        <f>VLOOKUP($B94,'dmc2564 ข้อมูลดิบ'!$C$3:$CR$164,29,TRUE)</f>
        <v>5</v>
      </c>
      <c r="K94" s="44">
        <f>VLOOKUP($B94,'dmc2564 ข้อมูลดิบ'!$C$3:$CR$164,33,TRUE)</f>
        <v>5</v>
      </c>
      <c r="L94" s="44">
        <f>VLOOKUP($B94,'dmc2564 ข้อมูลดิบ'!$C$3:$CR$164,37,TRUE)</f>
        <v>6</v>
      </c>
      <c r="M94" s="44">
        <f>VLOOKUP($B94,'dmc2564 ข้อมูลดิบ'!$C$3:$CR$164,41,TRUE)</f>
        <v>4</v>
      </c>
      <c r="N94" s="39">
        <f t="shared" si="21"/>
        <v>26</v>
      </c>
      <c r="O94" s="44">
        <f>VLOOKUP($B94,'dmc2564 ข้อมูลดิบ'!$C$3:$CR$164,49,TRUE)</f>
        <v>0</v>
      </c>
      <c r="P94" s="44">
        <f>VLOOKUP($B94,'dmc2564 ข้อมูลดิบ'!$C$3:$CR$164,53,TRUE)</f>
        <v>0</v>
      </c>
      <c r="Q94" s="44">
        <f>VLOOKUP($B94,'dmc2564 ข้อมูลดิบ'!$C$3:$CR$164,57,TRUE)</f>
        <v>0</v>
      </c>
      <c r="R94" s="40">
        <f t="shared" si="22"/>
        <v>0</v>
      </c>
      <c r="S94" s="44">
        <f t="shared" si="23"/>
        <v>40</v>
      </c>
    </row>
    <row r="95" spans="1:19" ht="24.9" customHeight="1">
      <c r="A95" s="42">
        <v>3</v>
      </c>
      <c r="B95" s="42">
        <v>64020164</v>
      </c>
      <c r="C95" s="43" t="str">
        <f>VLOOKUP($B95,'dmc2564 ข้อมูลดิบ'!$C$3:$CR$164,2,TRUE)</f>
        <v>บ้านดงจันทน์</v>
      </c>
      <c r="D95" s="44">
        <f>VLOOKUP($B95,'dmc2564 ข้อมูลดิบ'!$C$3:$CR$164,5,TRUE)</f>
        <v>4</v>
      </c>
      <c r="E95" s="44">
        <f>VLOOKUP($B95,'dmc2564 ข้อมูลดิบ'!$C$3:$CR$164,9,TRUE)</f>
        <v>5</v>
      </c>
      <c r="F95" s="44">
        <f>VLOOKUP($B95,'dmc2564 ข้อมูลดิบ'!$C$3:$CR$164,13,TRUE)</f>
        <v>2</v>
      </c>
      <c r="G95" s="38">
        <f t="shared" si="20"/>
        <v>11</v>
      </c>
      <c r="H95" s="44">
        <f>VLOOKUP($B95,'dmc2564 ข้อมูลดิบ'!$C$3:$CR$164,21,TRUE)</f>
        <v>3</v>
      </c>
      <c r="I95" s="44">
        <f>VLOOKUP($B95,'dmc2564 ข้อมูลดิบ'!$C$3:$CR$164,25,TRUE)</f>
        <v>2</v>
      </c>
      <c r="J95" s="44">
        <f>VLOOKUP($B95,'dmc2564 ข้อมูลดิบ'!$C$3:$CR$164,29,TRUE)</f>
        <v>5</v>
      </c>
      <c r="K95" s="44">
        <f>VLOOKUP($B95,'dmc2564 ข้อมูลดิบ'!$C$3:$CR$164,33,TRUE)</f>
        <v>4</v>
      </c>
      <c r="L95" s="44">
        <f>VLOOKUP($B95,'dmc2564 ข้อมูลดิบ'!$C$3:$CR$164,37,TRUE)</f>
        <v>9</v>
      </c>
      <c r="M95" s="44">
        <f>VLOOKUP($B95,'dmc2564 ข้อมูลดิบ'!$C$3:$CR$164,41,TRUE)</f>
        <v>7</v>
      </c>
      <c r="N95" s="39">
        <f t="shared" si="21"/>
        <v>30</v>
      </c>
      <c r="O95" s="44">
        <f>VLOOKUP($B95,'dmc2564 ข้อมูลดิบ'!$C$3:$CR$164,49,TRUE)</f>
        <v>0</v>
      </c>
      <c r="P95" s="44">
        <f>VLOOKUP($B95,'dmc2564 ข้อมูลดิบ'!$C$3:$CR$164,53,TRUE)</f>
        <v>0</v>
      </c>
      <c r="Q95" s="44">
        <f>VLOOKUP($B95,'dmc2564 ข้อมูลดิบ'!$C$3:$CR$164,57,TRUE)</f>
        <v>0</v>
      </c>
      <c r="R95" s="40">
        <f t="shared" si="22"/>
        <v>0</v>
      </c>
      <c r="S95" s="44">
        <f t="shared" si="23"/>
        <v>41</v>
      </c>
    </row>
    <row r="96" spans="1:19" ht="24.9" customHeight="1">
      <c r="A96" s="42">
        <v>4</v>
      </c>
      <c r="B96" s="42">
        <v>64020165</v>
      </c>
      <c r="C96" s="43" t="str">
        <f>VLOOKUP($B96,'dmc2564 ข้อมูลดิบ'!$C$3:$CR$164,2,TRUE)</f>
        <v>บ้านบึงงาม</v>
      </c>
      <c r="D96" s="44">
        <f>VLOOKUP($B96,'dmc2564 ข้อมูลดิบ'!$C$3:$CR$164,5,TRUE)</f>
        <v>4</v>
      </c>
      <c r="E96" s="44">
        <f>VLOOKUP($B96,'dmc2564 ข้อมูลดิบ'!$C$3:$CR$164,9,TRUE)</f>
        <v>4</v>
      </c>
      <c r="F96" s="44">
        <f>VLOOKUP($B96,'dmc2564 ข้อมูลดิบ'!$C$3:$CR$164,13,TRUE)</f>
        <v>5</v>
      </c>
      <c r="G96" s="286">
        <f t="shared" si="20"/>
        <v>13</v>
      </c>
      <c r="H96" s="44">
        <f>VLOOKUP($B96,'dmc2564 ข้อมูลดิบ'!$C$3:$CR$164,21,TRUE)</f>
        <v>8</v>
      </c>
      <c r="I96" s="44">
        <f>VLOOKUP($B96,'dmc2564 ข้อมูลดิบ'!$C$3:$CR$164,25,TRUE)</f>
        <v>6</v>
      </c>
      <c r="J96" s="44">
        <f>VLOOKUP($B96,'dmc2564 ข้อมูลดิบ'!$C$3:$CR$164,29,TRUE)</f>
        <v>3</v>
      </c>
      <c r="K96" s="44">
        <f>VLOOKUP($B96,'dmc2564 ข้อมูลดิบ'!$C$3:$CR$164,33,TRUE)</f>
        <v>6</v>
      </c>
      <c r="L96" s="44">
        <f>VLOOKUP($B96,'dmc2564 ข้อมูลดิบ'!$C$3:$CR$164,37,TRUE)</f>
        <v>4</v>
      </c>
      <c r="M96" s="44">
        <f>VLOOKUP($B96,'dmc2564 ข้อมูลดิบ'!$C$3:$CR$164,41,TRUE)</f>
        <v>2</v>
      </c>
      <c r="N96" s="287">
        <f t="shared" si="21"/>
        <v>29</v>
      </c>
      <c r="O96" s="44">
        <f>VLOOKUP($B96,'dmc2564 ข้อมูลดิบ'!$C$3:$CR$164,49,TRUE)</f>
        <v>0</v>
      </c>
      <c r="P96" s="44">
        <f>VLOOKUP($B96,'dmc2564 ข้อมูลดิบ'!$C$3:$CR$164,53,TRUE)</f>
        <v>0</v>
      </c>
      <c r="Q96" s="44">
        <f>VLOOKUP($B96,'dmc2564 ข้อมูลดิบ'!$C$3:$CR$164,57,TRUE)</f>
        <v>0</v>
      </c>
      <c r="R96" s="288">
        <f t="shared" si="22"/>
        <v>0</v>
      </c>
      <c r="S96" s="44">
        <f t="shared" si="23"/>
        <v>42</v>
      </c>
    </row>
    <row r="97" spans="1:19" ht="24.9" customHeight="1">
      <c r="A97" s="42">
        <v>5</v>
      </c>
      <c r="B97" s="42">
        <v>64020161</v>
      </c>
      <c r="C97" s="43" t="str">
        <f>VLOOKUP($B97,'dmc2564 ข้อมูลดิบ'!$C$3:$CR$164,2,TRUE)</f>
        <v>วัดศิริบูรณาราม</v>
      </c>
      <c r="D97" s="44">
        <f>VLOOKUP($B97,'dmc2564 ข้อมูลดิบ'!$C$3:$CR$164,5,TRUE)</f>
        <v>0</v>
      </c>
      <c r="E97" s="44">
        <f>VLOOKUP($B97,'dmc2564 ข้อมูลดิบ'!$C$3:$CR$164,9,TRUE)</f>
        <v>9</v>
      </c>
      <c r="F97" s="44">
        <f>VLOOKUP($B97,'dmc2564 ข้อมูลดิบ'!$C$3:$CR$164,13,TRUE)</f>
        <v>4</v>
      </c>
      <c r="G97" s="286">
        <f t="shared" si="20"/>
        <v>13</v>
      </c>
      <c r="H97" s="44">
        <f>VLOOKUP($B97,'dmc2564 ข้อมูลดิบ'!$C$3:$CR$164,21,TRUE)</f>
        <v>5</v>
      </c>
      <c r="I97" s="44">
        <f>VLOOKUP($B97,'dmc2564 ข้อมูลดิบ'!$C$3:$CR$164,25,TRUE)</f>
        <v>5</v>
      </c>
      <c r="J97" s="44">
        <f>VLOOKUP($B97,'dmc2564 ข้อมูลดิบ'!$C$3:$CR$164,29,TRUE)</f>
        <v>9</v>
      </c>
      <c r="K97" s="44">
        <f>VLOOKUP($B97,'dmc2564 ข้อมูลดิบ'!$C$3:$CR$164,33,TRUE)</f>
        <v>4</v>
      </c>
      <c r="L97" s="44">
        <f>VLOOKUP($B97,'dmc2564 ข้อมูลดิบ'!$C$3:$CR$164,37,TRUE)</f>
        <v>2</v>
      </c>
      <c r="M97" s="44">
        <f>VLOOKUP($B97,'dmc2564 ข้อมูลดิบ'!$C$3:$CR$164,41,TRUE)</f>
        <v>8</v>
      </c>
      <c r="N97" s="287">
        <f t="shared" si="21"/>
        <v>33</v>
      </c>
      <c r="O97" s="44">
        <f>VLOOKUP($B97,'dmc2564 ข้อมูลดิบ'!$C$3:$CR$164,49,TRUE)</f>
        <v>0</v>
      </c>
      <c r="P97" s="44">
        <f>VLOOKUP($B97,'dmc2564 ข้อมูลดิบ'!$C$3:$CR$164,53,TRUE)</f>
        <v>0</v>
      </c>
      <c r="Q97" s="44">
        <f>VLOOKUP($B97,'dmc2564 ข้อมูลดิบ'!$C$3:$CR$164,57,TRUE)</f>
        <v>0</v>
      </c>
      <c r="R97" s="288">
        <f t="shared" si="22"/>
        <v>0</v>
      </c>
      <c r="S97" s="44">
        <f t="shared" si="23"/>
        <v>46</v>
      </c>
    </row>
    <row r="98" spans="1:19" ht="24.9" customHeight="1">
      <c r="A98" s="42">
        <v>6</v>
      </c>
      <c r="B98" s="42">
        <v>64020168</v>
      </c>
      <c r="C98" s="43" t="str">
        <f>VLOOKUP($B98,'dmc2564 ข้อมูลดิบ'!$C$3:$CR$164,2,TRUE)</f>
        <v>วัดบ้านคลอง</v>
      </c>
      <c r="D98" s="44">
        <f>VLOOKUP($B98,'dmc2564 ข้อมูลดิบ'!$C$3:$CR$164,5,TRUE)</f>
        <v>0</v>
      </c>
      <c r="E98" s="44">
        <f>VLOOKUP($B98,'dmc2564 ข้อมูลดิบ'!$C$3:$CR$164,9,TRUE)</f>
        <v>5</v>
      </c>
      <c r="F98" s="44">
        <f>VLOOKUP($B98,'dmc2564 ข้อมูลดิบ'!$C$3:$CR$164,13,TRUE)</f>
        <v>15</v>
      </c>
      <c r="G98" s="286">
        <f t="shared" si="20"/>
        <v>20</v>
      </c>
      <c r="H98" s="44">
        <f>VLOOKUP($B98,'dmc2564 ข้อมูลดิบ'!$C$3:$CR$164,21,TRUE)</f>
        <v>5</v>
      </c>
      <c r="I98" s="44">
        <f>VLOOKUP($B98,'dmc2564 ข้อมูลดิบ'!$C$3:$CR$164,25,TRUE)</f>
        <v>2</v>
      </c>
      <c r="J98" s="44">
        <f>VLOOKUP($B98,'dmc2564 ข้อมูลดิบ'!$C$3:$CR$164,29,TRUE)</f>
        <v>7</v>
      </c>
      <c r="K98" s="44">
        <f>VLOOKUP($B98,'dmc2564 ข้อมูลดิบ'!$C$3:$CR$164,33,TRUE)</f>
        <v>8</v>
      </c>
      <c r="L98" s="44">
        <f>VLOOKUP($B98,'dmc2564 ข้อมูลดิบ'!$C$3:$CR$164,37,TRUE)</f>
        <v>5</v>
      </c>
      <c r="M98" s="44">
        <f>VLOOKUP($B98,'dmc2564 ข้อมูลดิบ'!$C$3:$CR$164,41,TRUE)</f>
        <v>7</v>
      </c>
      <c r="N98" s="287">
        <f t="shared" si="21"/>
        <v>34</v>
      </c>
      <c r="O98" s="44">
        <f>VLOOKUP($B98,'dmc2564 ข้อมูลดิบ'!$C$3:$CR$164,49,TRUE)</f>
        <v>0</v>
      </c>
      <c r="P98" s="44">
        <f>VLOOKUP($B98,'dmc2564 ข้อมูลดิบ'!$C$3:$CR$164,53,TRUE)</f>
        <v>0</v>
      </c>
      <c r="Q98" s="44">
        <f>VLOOKUP($B98,'dmc2564 ข้อมูลดิบ'!$C$3:$CR$164,57,TRUE)</f>
        <v>0</v>
      </c>
      <c r="R98" s="288">
        <f t="shared" si="22"/>
        <v>0</v>
      </c>
      <c r="S98" s="44">
        <f t="shared" si="23"/>
        <v>54</v>
      </c>
    </row>
    <row r="99" spans="1:19" ht="24.9" customHeight="1">
      <c r="A99" s="42">
        <v>7</v>
      </c>
      <c r="B99" s="42">
        <v>64020170</v>
      </c>
      <c r="C99" s="43" t="str">
        <f>VLOOKUP($B99,'dmc2564 ข้อมูลดิบ'!$C$3:$CR$164,2,TRUE)</f>
        <v>วัดบ้านเหมือง</v>
      </c>
      <c r="D99" s="44">
        <f>VLOOKUP($B99,'dmc2564 ข้อมูลดิบ'!$C$3:$CR$164,5,TRUE)</f>
        <v>4</v>
      </c>
      <c r="E99" s="44">
        <f>VLOOKUP($B99,'dmc2564 ข้อมูลดิบ'!$C$3:$CR$164,9,TRUE)</f>
        <v>5</v>
      </c>
      <c r="F99" s="44">
        <f>VLOOKUP($B99,'dmc2564 ข้อมูลดิบ'!$C$3:$CR$164,13,TRUE)</f>
        <v>5</v>
      </c>
      <c r="G99" s="38">
        <f t="shared" si="20"/>
        <v>14</v>
      </c>
      <c r="H99" s="44">
        <f>VLOOKUP($B99,'dmc2564 ข้อมูลดิบ'!$C$3:$CR$164,21,TRUE)</f>
        <v>7</v>
      </c>
      <c r="I99" s="44">
        <f>VLOOKUP($B99,'dmc2564 ข้อมูลดิบ'!$C$3:$CR$164,25,TRUE)</f>
        <v>5</v>
      </c>
      <c r="J99" s="44">
        <f>VLOOKUP($B99,'dmc2564 ข้อมูลดิบ'!$C$3:$CR$164,29,TRUE)</f>
        <v>7</v>
      </c>
      <c r="K99" s="44">
        <f>VLOOKUP($B99,'dmc2564 ข้อมูลดิบ'!$C$3:$CR$164,33,TRUE)</f>
        <v>8</v>
      </c>
      <c r="L99" s="44">
        <f>VLOOKUP($B99,'dmc2564 ข้อมูลดิบ'!$C$3:$CR$164,37,TRUE)</f>
        <v>8</v>
      </c>
      <c r="M99" s="44">
        <f>VLOOKUP($B99,'dmc2564 ข้อมูลดิบ'!$C$3:$CR$164,41,TRUE)</f>
        <v>5</v>
      </c>
      <c r="N99" s="39">
        <f t="shared" si="21"/>
        <v>40</v>
      </c>
      <c r="O99" s="44">
        <f>VLOOKUP($B99,'dmc2564 ข้อมูลดิบ'!$C$3:$CR$164,49,TRUE)</f>
        <v>0</v>
      </c>
      <c r="P99" s="44">
        <f>VLOOKUP($B99,'dmc2564 ข้อมูลดิบ'!$C$3:$CR$164,53,TRUE)</f>
        <v>0</v>
      </c>
      <c r="Q99" s="44">
        <f>VLOOKUP($B99,'dmc2564 ข้อมูลดิบ'!$C$3:$CR$164,57,TRUE)</f>
        <v>0</v>
      </c>
      <c r="R99" s="40">
        <f t="shared" si="22"/>
        <v>0</v>
      </c>
      <c r="S99" s="44">
        <f t="shared" si="23"/>
        <v>54</v>
      </c>
    </row>
    <row r="100" spans="1:19" ht="24.9" customHeight="1">
      <c r="A100" s="42">
        <v>8</v>
      </c>
      <c r="B100" s="42">
        <v>64020166</v>
      </c>
      <c r="C100" s="43" t="str">
        <f>VLOOKUP($B100,'dmc2564 ข้อมูลดิบ'!$C$3:$CR$164,2,TRUE)</f>
        <v>บ้านบึงสวย</v>
      </c>
      <c r="D100" s="44">
        <f>VLOOKUP($B100,'dmc2564 ข้อมูลดิบ'!$C$3:$CR$164,5,TRUE)</f>
        <v>3</v>
      </c>
      <c r="E100" s="44">
        <f>VLOOKUP($B100,'dmc2564 ข้อมูลดิบ'!$C$3:$CR$164,9,TRUE)</f>
        <v>7</v>
      </c>
      <c r="F100" s="44">
        <f>VLOOKUP($B100,'dmc2564 ข้อมูลดิบ'!$C$3:$CR$164,13,TRUE)</f>
        <v>8</v>
      </c>
      <c r="G100" s="38">
        <f t="shared" si="20"/>
        <v>18</v>
      </c>
      <c r="H100" s="44">
        <f>VLOOKUP($B100,'dmc2564 ข้อมูลดิบ'!$C$3:$CR$164,21,TRUE)</f>
        <v>8</v>
      </c>
      <c r="I100" s="44">
        <f>VLOOKUP($B100,'dmc2564 ข้อมูลดิบ'!$C$3:$CR$164,25,TRUE)</f>
        <v>10</v>
      </c>
      <c r="J100" s="44">
        <f>VLOOKUP($B100,'dmc2564 ข้อมูลดิบ'!$C$3:$CR$164,29,TRUE)</f>
        <v>11</v>
      </c>
      <c r="K100" s="44">
        <f>VLOOKUP($B100,'dmc2564 ข้อมูลดิบ'!$C$3:$CR$164,33,TRUE)</f>
        <v>3</v>
      </c>
      <c r="L100" s="44">
        <f>VLOOKUP($B100,'dmc2564 ข้อมูลดิบ'!$C$3:$CR$164,37,TRUE)</f>
        <v>4</v>
      </c>
      <c r="M100" s="44">
        <f>VLOOKUP($B100,'dmc2564 ข้อมูลดิบ'!$C$3:$CR$164,41,TRUE)</f>
        <v>5</v>
      </c>
      <c r="N100" s="39">
        <f t="shared" si="21"/>
        <v>41</v>
      </c>
      <c r="O100" s="44">
        <f>VLOOKUP($B100,'dmc2564 ข้อมูลดิบ'!$C$3:$CR$164,49,TRUE)</f>
        <v>0</v>
      </c>
      <c r="P100" s="44">
        <f>VLOOKUP($B100,'dmc2564 ข้อมูลดิบ'!$C$3:$CR$164,53,TRUE)</f>
        <v>0</v>
      </c>
      <c r="Q100" s="44">
        <f>VLOOKUP($B100,'dmc2564 ข้อมูลดิบ'!$C$3:$CR$164,57,TRUE)</f>
        <v>0</v>
      </c>
      <c r="R100" s="40">
        <f t="shared" si="22"/>
        <v>0</v>
      </c>
      <c r="S100" s="44">
        <f t="shared" si="23"/>
        <v>59</v>
      </c>
    </row>
    <row r="101" spans="1:19" ht="24.9" customHeight="1">
      <c r="A101" s="42">
        <v>9</v>
      </c>
      <c r="B101" s="42">
        <v>64020159</v>
      </c>
      <c r="C101" s="43" t="str">
        <f>VLOOKUP($B101,'dmc2564 ข้อมูลดิบ'!$C$3:$CR$164,2,TRUE)</f>
        <v>โรตารี่สวรรคโลก 1</v>
      </c>
      <c r="D101" s="44">
        <f>VLOOKUP($B101,'dmc2564 ข้อมูลดิบ'!$C$3:$CR$164,5,TRUE)</f>
        <v>3</v>
      </c>
      <c r="E101" s="44">
        <f>VLOOKUP($B101,'dmc2564 ข้อมูลดิบ'!$C$3:$CR$164,9,TRUE)</f>
        <v>6</v>
      </c>
      <c r="F101" s="44">
        <f>VLOOKUP($B101,'dmc2564 ข้อมูลดิบ'!$C$3:$CR$164,13,TRUE)</f>
        <v>11</v>
      </c>
      <c r="G101" s="38">
        <f t="shared" ref="G101" si="24">SUM(D101:F101)</f>
        <v>20</v>
      </c>
      <c r="H101" s="44">
        <f>VLOOKUP($B101,'dmc2564 ข้อมูลดิบ'!$C$3:$CR$164,21,TRUE)</f>
        <v>13</v>
      </c>
      <c r="I101" s="44">
        <f>VLOOKUP($B101,'dmc2564 ข้อมูลดิบ'!$C$3:$CR$164,25,TRUE)</f>
        <v>8</v>
      </c>
      <c r="J101" s="44">
        <f>VLOOKUP($B101,'dmc2564 ข้อมูลดิบ'!$C$3:$CR$164,29,TRUE)</f>
        <v>10</v>
      </c>
      <c r="K101" s="44">
        <f>VLOOKUP($B101,'dmc2564 ข้อมูลดิบ'!$C$3:$CR$164,33,TRUE)</f>
        <v>8</v>
      </c>
      <c r="L101" s="44">
        <f>VLOOKUP($B101,'dmc2564 ข้อมูลดิบ'!$C$3:$CR$164,37,TRUE)</f>
        <v>11</v>
      </c>
      <c r="M101" s="44">
        <f>VLOOKUP($B101,'dmc2564 ข้อมูลดิบ'!$C$3:$CR$164,41,TRUE)</f>
        <v>13</v>
      </c>
      <c r="N101" s="39">
        <f t="shared" ref="N101" si="25">SUM(H101:M101)</f>
        <v>63</v>
      </c>
      <c r="O101" s="44">
        <f>VLOOKUP($B101,'dmc2564 ข้อมูลดิบ'!$C$3:$CR$164,49,TRUE)</f>
        <v>0</v>
      </c>
      <c r="P101" s="44">
        <f>VLOOKUP($B101,'dmc2564 ข้อมูลดิบ'!$C$3:$CR$164,53,TRUE)</f>
        <v>0</v>
      </c>
      <c r="Q101" s="44">
        <f>VLOOKUP($B101,'dmc2564 ข้อมูลดิบ'!$C$3:$CR$164,57,TRUE)</f>
        <v>0</v>
      </c>
      <c r="R101" s="40">
        <f t="shared" ref="R101" si="26">SUM(O101:Q101)</f>
        <v>0</v>
      </c>
      <c r="S101" s="44">
        <f t="shared" ref="S101" si="27">SUM(R101,G101,N101)</f>
        <v>83</v>
      </c>
    </row>
    <row r="102" spans="1:19" ht="24.9" customHeight="1">
      <c r="A102" s="42">
        <v>10</v>
      </c>
      <c r="B102" s="42">
        <v>64020160</v>
      </c>
      <c r="C102" s="43" t="str">
        <f>VLOOKUP($B102,'dmc2564 ข้อมูลดิบ'!$C$3:$CR$164,2,TRUE)</f>
        <v>ศึกษาเกษตรศิลป์</v>
      </c>
      <c r="D102" s="44">
        <f>VLOOKUP($B102,'dmc2564 ข้อมูลดิบ'!$C$3:$CR$164,5,TRUE)</f>
        <v>3</v>
      </c>
      <c r="E102" s="44">
        <f>VLOOKUP($B102,'dmc2564 ข้อมูลดิบ'!$C$3:$CR$164,9,TRUE)</f>
        <v>11</v>
      </c>
      <c r="F102" s="44">
        <f>VLOOKUP($B102,'dmc2564 ข้อมูลดิบ'!$C$3:$CR$164,13,TRUE)</f>
        <v>14</v>
      </c>
      <c r="G102" s="38">
        <f t="shared" si="20"/>
        <v>28</v>
      </c>
      <c r="H102" s="44">
        <f>VLOOKUP($B102,'dmc2564 ข้อมูลดิบ'!$C$3:$CR$164,21,TRUE)</f>
        <v>18</v>
      </c>
      <c r="I102" s="44">
        <f>VLOOKUP($B102,'dmc2564 ข้อมูลดิบ'!$C$3:$CR$164,25,TRUE)</f>
        <v>19</v>
      </c>
      <c r="J102" s="44">
        <f>VLOOKUP($B102,'dmc2564 ข้อมูลดิบ'!$C$3:$CR$164,29,TRUE)</f>
        <v>9</v>
      </c>
      <c r="K102" s="44">
        <f>VLOOKUP($B102,'dmc2564 ข้อมูลดิบ'!$C$3:$CR$164,33,TRUE)</f>
        <v>11</v>
      </c>
      <c r="L102" s="44">
        <f>VLOOKUP($B102,'dmc2564 ข้อมูลดิบ'!$C$3:$CR$164,37,TRUE)</f>
        <v>10</v>
      </c>
      <c r="M102" s="44">
        <f>VLOOKUP($B102,'dmc2564 ข้อมูลดิบ'!$C$3:$CR$164,41,TRUE)</f>
        <v>13</v>
      </c>
      <c r="N102" s="39">
        <f t="shared" si="21"/>
        <v>80</v>
      </c>
      <c r="O102" s="44">
        <f>VLOOKUP($B102,'dmc2564 ข้อมูลดิบ'!$C$3:$CR$164,49,TRUE)</f>
        <v>0</v>
      </c>
      <c r="P102" s="44">
        <f>VLOOKUP($B102,'dmc2564 ข้อมูลดิบ'!$C$3:$CR$164,53,TRUE)</f>
        <v>0</v>
      </c>
      <c r="Q102" s="44">
        <f>VLOOKUP($B102,'dmc2564 ข้อมูลดิบ'!$C$3:$CR$164,57,TRUE)</f>
        <v>0</v>
      </c>
      <c r="R102" s="40">
        <f t="shared" si="22"/>
        <v>0</v>
      </c>
      <c r="S102" s="44">
        <f t="shared" si="23"/>
        <v>108</v>
      </c>
    </row>
    <row r="103" spans="1:19" ht="24.9" customHeight="1">
      <c r="A103" s="289">
        <v>11</v>
      </c>
      <c r="B103" s="289">
        <v>64020167</v>
      </c>
      <c r="C103" s="290" t="str">
        <f>VLOOKUP($B103,'dmc2564 ข้อมูลดิบ'!$C$3:$CR$164,2,TRUE)</f>
        <v>บ้านน้ำขุม</v>
      </c>
      <c r="D103" s="291">
        <f>VLOOKUP($B103,'dmc2564 ข้อมูลดิบ'!$C$3:$CR$164,5,TRUE)</f>
        <v>13</v>
      </c>
      <c r="E103" s="291">
        <f>VLOOKUP($B103,'dmc2564 ข้อมูลดิบ'!$C$3:$CR$164,9,TRUE)</f>
        <v>18</v>
      </c>
      <c r="F103" s="291">
        <f>VLOOKUP($B103,'dmc2564 ข้อมูลดิบ'!$C$3:$CR$164,13,TRUE)</f>
        <v>15</v>
      </c>
      <c r="G103" s="292">
        <f t="shared" si="20"/>
        <v>46</v>
      </c>
      <c r="H103" s="291">
        <f>VLOOKUP($B103,'dmc2564 ข้อมูลดิบ'!$C$3:$CR$164,21,TRUE)</f>
        <v>12</v>
      </c>
      <c r="I103" s="291">
        <f>VLOOKUP($B103,'dmc2564 ข้อมูลดิบ'!$C$3:$CR$164,25,TRUE)</f>
        <v>5</v>
      </c>
      <c r="J103" s="291">
        <f>VLOOKUP($B103,'dmc2564 ข้อมูลดิบ'!$C$3:$CR$164,29,TRUE)</f>
        <v>15</v>
      </c>
      <c r="K103" s="291">
        <f>VLOOKUP($B103,'dmc2564 ข้อมูลดิบ'!$C$3:$CR$164,33,TRUE)</f>
        <v>16</v>
      </c>
      <c r="L103" s="291">
        <f>VLOOKUP($B103,'dmc2564 ข้อมูลดิบ'!$C$3:$CR$164,37,TRUE)</f>
        <v>12</v>
      </c>
      <c r="M103" s="291">
        <f>VLOOKUP($B103,'dmc2564 ข้อมูลดิบ'!$C$3:$CR$164,41,TRUE)</f>
        <v>10</v>
      </c>
      <c r="N103" s="293">
        <f t="shared" si="21"/>
        <v>70</v>
      </c>
      <c r="O103" s="291">
        <f>VLOOKUP($B103,'dmc2564 ข้อมูลดิบ'!$C$3:$CR$164,49,TRUE)</f>
        <v>0</v>
      </c>
      <c r="P103" s="291">
        <f>VLOOKUP($B103,'dmc2564 ข้อมูลดิบ'!$C$3:$CR$164,53,TRUE)</f>
        <v>0</v>
      </c>
      <c r="Q103" s="291">
        <f>VLOOKUP($B103,'dmc2564 ข้อมูลดิบ'!$C$3:$CR$164,57,TRUE)</f>
        <v>0</v>
      </c>
      <c r="R103" s="294">
        <f t="shared" si="22"/>
        <v>0</v>
      </c>
      <c r="S103" s="291">
        <f t="shared" si="23"/>
        <v>116</v>
      </c>
    </row>
    <row r="104" spans="1:19" s="41" customFormat="1" ht="30" customHeight="1">
      <c r="A104" s="455" t="s">
        <v>630</v>
      </c>
      <c r="B104" s="456"/>
      <c r="C104" s="457"/>
      <c r="D104" s="37">
        <f>SUM(D105:D119)</f>
        <v>10</v>
      </c>
      <c r="E104" s="37">
        <f t="shared" ref="E104:S104" si="28">SUM(E105:E119)</f>
        <v>113</v>
      </c>
      <c r="F104" s="37">
        <f t="shared" si="28"/>
        <v>116</v>
      </c>
      <c r="G104" s="38">
        <f t="shared" si="28"/>
        <v>239</v>
      </c>
      <c r="H104" s="37">
        <f t="shared" si="28"/>
        <v>97</v>
      </c>
      <c r="I104" s="37">
        <f t="shared" si="28"/>
        <v>105</v>
      </c>
      <c r="J104" s="37">
        <f t="shared" si="28"/>
        <v>108</v>
      </c>
      <c r="K104" s="37">
        <f t="shared" si="28"/>
        <v>106</v>
      </c>
      <c r="L104" s="37">
        <f t="shared" si="28"/>
        <v>129</v>
      </c>
      <c r="M104" s="37">
        <f t="shared" si="28"/>
        <v>106</v>
      </c>
      <c r="N104" s="39">
        <f t="shared" si="28"/>
        <v>651</v>
      </c>
      <c r="O104" s="37">
        <f t="shared" si="28"/>
        <v>6</v>
      </c>
      <c r="P104" s="37">
        <f t="shared" si="28"/>
        <v>11</v>
      </c>
      <c r="Q104" s="37">
        <f t="shared" si="28"/>
        <v>12</v>
      </c>
      <c r="R104" s="40">
        <f t="shared" si="28"/>
        <v>29</v>
      </c>
      <c r="S104" s="37">
        <f t="shared" si="28"/>
        <v>919</v>
      </c>
    </row>
    <row r="105" spans="1:19" ht="24.9" customHeight="1">
      <c r="A105" s="42">
        <v>1</v>
      </c>
      <c r="B105" s="42">
        <v>64020199</v>
      </c>
      <c r="C105" s="43" t="str">
        <f>VLOOKUP($B105,'dmc2564 ข้อมูลดิบ'!$C$3:$CR$164,2,TRUE)</f>
        <v>บ้านแสงสว่าง</v>
      </c>
      <c r="D105" s="44">
        <f>VLOOKUP($B105,'dmc2564 ข้อมูลดิบ'!$C$3:$CR$164,5,TRUE)</f>
        <v>0</v>
      </c>
      <c r="E105" s="44">
        <f>VLOOKUP($B105,'dmc2564 ข้อมูลดิบ'!$C$3:$CR$164,9,TRUE)</f>
        <v>2</v>
      </c>
      <c r="F105" s="44">
        <f>VLOOKUP($B105,'dmc2564 ข้อมูลดิบ'!$C$3:$CR$164,13,TRUE)</f>
        <v>0</v>
      </c>
      <c r="G105" s="38">
        <f t="shared" ref="G105:G119" si="29">SUM(D105:F105)</f>
        <v>2</v>
      </c>
      <c r="H105" s="44">
        <f>VLOOKUP($B105,'dmc2564 ข้อมูลดิบ'!$C$3:$CR$164,21,TRUE)</f>
        <v>1</v>
      </c>
      <c r="I105" s="44">
        <f>VLOOKUP($B105,'dmc2564 ข้อมูลดิบ'!$C$3:$CR$164,25,TRUE)</f>
        <v>1</v>
      </c>
      <c r="J105" s="44">
        <f>VLOOKUP($B105,'dmc2564 ข้อมูลดิบ'!$C$3:$CR$164,29,TRUE)</f>
        <v>2</v>
      </c>
      <c r="K105" s="44">
        <f>VLOOKUP($B105,'dmc2564 ข้อมูลดิบ'!$C$3:$CR$164,33,TRUE)</f>
        <v>0</v>
      </c>
      <c r="L105" s="44">
        <f>VLOOKUP($B105,'dmc2564 ข้อมูลดิบ'!$C$3:$CR$164,37,TRUE)</f>
        <v>4</v>
      </c>
      <c r="M105" s="44">
        <f>VLOOKUP($B105,'dmc2564 ข้อมูลดิบ'!$C$3:$CR$164,41,TRUE)</f>
        <v>1</v>
      </c>
      <c r="N105" s="39">
        <f t="shared" ref="N105:N119" si="30">SUM(H105:M105)</f>
        <v>9</v>
      </c>
      <c r="O105" s="44">
        <f>VLOOKUP($B105,'dmc2564 ข้อมูลดิบ'!$C$3:$CR$164,49,TRUE)</f>
        <v>0</v>
      </c>
      <c r="P105" s="44">
        <f>VLOOKUP($B105,'dmc2564 ข้อมูลดิบ'!$C$3:$CR$164,53,TRUE)</f>
        <v>0</v>
      </c>
      <c r="Q105" s="44">
        <f>VLOOKUP($B105,'dmc2564 ข้อมูลดิบ'!$C$3:$CR$164,57,TRUE)</f>
        <v>0</v>
      </c>
      <c r="R105" s="40">
        <f t="shared" ref="R105:R119" si="31">SUM(O105:Q105)</f>
        <v>0</v>
      </c>
      <c r="S105" s="44">
        <f t="shared" ref="S105:S119" si="32">SUM(R105,G105,N105)</f>
        <v>11</v>
      </c>
    </row>
    <row r="106" spans="1:19" ht="24.9" customHeight="1">
      <c r="A106" s="42">
        <v>2</v>
      </c>
      <c r="B106" s="42">
        <v>64020177</v>
      </c>
      <c r="C106" s="43" t="str">
        <f>VLOOKUP($B106,'dmc2564 ข้อมูลดิบ'!$C$3:$CR$164,2,TRUE)</f>
        <v>บ้านแม่บ่อทอง</v>
      </c>
      <c r="D106" s="44">
        <f>VLOOKUP($B106,'dmc2564 ข้อมูลดิบ'!$C$3:$CR$164,5,TRUE)</f>
        <v>0</v>
      </c>
      <c r="E106" s="44">
        <f>VLOOKUP($B106,'dmc2564 ข้อมูลดิบ'!$C$3:$CR$164,9,TRUE)</f>
        <v>0</v>
      </c>
      <c r="F106" s="44">
        <f>VLOOKUP($B106,'dmc2564 ข้อมูลดิบ'!$C$3:$CR$164,13,TRUE)</f>
        <v>4</v>
      </c>
      <c r="G106" s="38">
        <f t="shared" si="29"/>
        <v>4</v>
      </c>
      <c r="H106" s="44">
        <f>VLOOKUP($B106,'dmc2564 ข้อมูลดิบ'!$C$3:$CR$164,21,TRUE)</f>
        <v>1</v>
      </c>
      <c r="I106" s="44">
        <f>VLOOKUP($B106,'dmc2564 ข้อมูลดิบ'!$C$3:$CR$164,25,TRUE)</f>
        <v>2</v>
      </c>
      <c r="J106" s="44">
        <f>VLOOKUP($B106,'dmc2564 ข้อมูลดิบ'!$C$3:$CR$164,29,TRUE)</f>
        <v>5</v>
      </c>
      <c r="K106" s="44">
        <f>VLOOKUP($B106,'dmc2564 ข้อมูลดิบ'!$C$3:$CR$164,33,TRUE)</f>
        <v>6</v>
      </c>
      <c r="L106" s="44">
        <f>VLOOKUP($B106,'dmc2564 ข้อมูลดิบ'!$C$3:$CR$164,37,TRUE)</f>
        <v>5</v>
      </c>
      <c r="M106" s="44">
        <f>VLOOKUP($B106,'dmc2564 ข้อมูลดิบ'!$C$3:$CR$164,41,TRUE)</f>
        <v>1</v>
      </c>
      <c r="N106" s="39">
        <f t="shared" si="30"/>
        <v>20</v>
      </c>
      <c r="O106" s="44">
        <f>VLOOKUP($B106,'dmc2564 ข้อมูลดิบ'!$C$3:$CR$164,49,TRUE)</f>
        <v>0</v>
      </c>
      <c r="P106" s="44">
        <f>VLOOKUP($B106,'dmc2564 ข้อมูลดิบ'!$C$3:$CR$164,53,TRUE)</f>
        <v>0</v>
      </c>
      <c r="Q106" s="44">
        <f>VLOOKUP($B106,'dmc2564 ข้อมูลดิบ'!$C$3:$CR$164,57,TRUE)</f>
        <v>0</v>
      </c>
      <c r="R106" s="40">
        <f t="shared" si="31"/>
        <v>0</v>
      </c>
      <c r="S106" s="44">
        <f t="shared" si="32"/>
        <v>24</v>
      </c>
    </row>
    <row r="107" spans="1:19" ht="24.9" customHeight="1">
      <c r="A107" s="42">
        <v>3</v>
      </c>
      <c r="B107" s="42">
        <v>64020178</v>
      </c>
      <c r="C107" s="43" t="str">
        <f>VLOOKUP($B107,'dmc2564 ข้อมูลดิบ'!$C$3:$CR$164,2,TRUE)</f>
        <v>บ้านแม่ทุเลาใน</v>
      </c>
      <c r="D107" s="44">
        <f>VLOOKUP($B107,'dmc2564 ข้อมูลดิบ'!$C$3:$CR$164,5,TRUE)</f>
        <v>2</v>
      </c>
      <c r="E107" s="44">
        <f>VLOOKUP($B107,'dmc2564 ข้อมูลดิบ'!$C$3:$CR$164,9,TRUE)</f>
        <v>4</v>
      </c>
      <c r="F107" s="44">
        <f>VLOOKUP($B107,'dmc2564 ข้อมูลดิบ'!$C$3:$CR$164,13,TRUE)</f>
        <v>4</v>
      </c>
      <c r="G107" s="38">
        <f t="shared" si="29"/>
        <v>10</v>
      </c>
      <c r="H107" s="44">
        <f>VLOOKUP($B107,'dmc2564 ข้อมูลดิบ'!$C$3:$CR$164,21,TRUE)</f>
        <v>4</v>
      </c>
      <c r="I107" s="44">
        <f>VLOOKUP($B107,'dmc2564 ข้อมูลดิบ'!$C$3:$CR$164,25,TRUE)</f>
        <v>6</v>
      </c>
      <c r="J107" s="44">
        <f>VLOOKUP($B107,'dmc2564 ข้อมูลดิบ'!$C$3:$CR$164,29,TRUE)</f>
        <v>4</v>
      </c>
      <c r="K107" s="44">
        <f>VLOOKUP($B107,'dmc2564 ข้อมูลดิบ'!$C$3:$CR$164,33,TRUE)</f>
        <v>10</v>
      </c>
      <c r="L107" s="44">
        <f>VLOOKUP($B107,'dmc2564 ข้อมูลดิบ'!$C$3:$CR$164,37,TRUE)</f>
        <v>3</v>
      </c>
      <c r="M107" s="44">
        <f>VLOOKUP($B107,'dmc2564 ข้อมูลดิบ'!$C$3:$CR$164,41,TRUE)</f>
        <v>9</v>
      </c>
      <c r="N107" s="39">
        <f t="shared" si="30"/>
        <v>36</v>
      </c>
      <c r="O107" s="44">
        <f>VLOOKUP($B107,'dmc2564 ข้อมูลดิบ'!$C$3:$CR$164,49,TRUE)</f>
        <v>0</v>
      </c>
      <c r="P107" s="44">
        <f>VLOOKUP($B107,'dmc2564 ข้อมูลดิบ'!$C$3:$CR$164,53,TRUE)</f>
        <v>0</v>
      </c>
      <c r="Q107" s="44">
        <f>VLOOKUP($B107,'dmc2564 ข้อมูลดิบ'!$C$3:$CR$164,57,TRUE)</f>
        <v>0</v>
      </c>
      <c r="R107" s="40">
        <f t="shared" si="31"/>
        <v>0</v>
      </c>
      <c r="S107" s="44">
        <f t="shared" si="32"/>
        <v>46</v>
      </c>
    </row>
    <row r="108" spans="1:19" ht="24.9" customHeight="1">
      <c r="A108" s="42">
        <v>4</v>
      </c>
      <c r="B108" s="42">
        <v>64020181</v>
      </c>
      <c r="C108" s="43" t="str">
        <f>VLOOKUP($B108,'dmc2564 ข้อมูลดิบ'!$C$3:$CR$164,2,TRUE)</f>
        <v>บ้านห้วยเจริญ</v>
      </c>
      <c r="D108" s="44">
        <f>VLOOKUP($B108,'dmc2564 ข้อมูลดิบ'!$C$3:$CR$164,5,TRUE)</f>
        <v>8</v>
      </c>
      <c r="E108" s="44">
        <f>VLOOKUP($B108,'dmc2564 ข้อมูลดิบ'!$C$3:$CR$164,9,TRUE)</f>
        <v>3</v>
      </c>
      <c r="F108" s="44">
        <f>VLOOKUP($B108,'dmc2564 ข้อมูลดิบ'!$C$3:$CR$164,13,TRUE)</f>
        <v>6</v>
      </c>
      <c r="G108" s="38">
        <f t="shared" si="29"/>
        <v>17</v>
      </c>
      <c r="H108" s="44">
        <f>VLOOKUP($B108,'dmc2564 ข้อมูลดิบ'!$C$3:$CR$164,21,TRUE)</f>
        <v>2</v>
      </c>
      <c r="I108" s="44">
        <f>VLOOKUP($B108,'dmc2564 ข้อมูลดิบ'!$C$3:$CR$164,25,TRUE)</f>
        <v>5</v>
      </c>
      <c r="J108" s="44">
        <f>VLOOKUP($B108,'dmc2564 ข้อมูลดิบ'!$C$3:$CR$164,29,TRUE)</f>
        <v>7</v>
      </c>
      <c r="K108" s="44">
        <f>VLOOKUP($B108,'dmc2564 ข้อมูลดิบ'!$C$3:$CR$164,33,TRUE)</f>
        <v>5</v>
      </c>
      <c r="L108" s="44">
        <f>VLOOKUP($B108,'dmc2564 ข้อมูลดิบ'!$C$3:$CR$164,37,TRUE)</f>
        <v>6</v>
      </c>
      <c r="M108" s="44">
        <f>VLOOKUP($B108,'dmc2564 ข้อมูลดิบ'!$C$3:$CR$164,41,TRUE)</f>
        <v>5</v>
      </c>
      <c r="N108" s="39">
        <f t="shared" si="30"/>
        <v>30</v>
      </c>
      <c r="O108" s="44">
        <f>VLOOKUP($B108,'dmc2564 ข้อมูลดิบ'!$C$3:$CR$164,49,TRUE)</f>
        <v>0</v>
      </c>
      <c r="P108" s="44">
        <f>VLOOKUP($B108,'dmc2564 ข้อมูลดิบ'!$C$3:$CR$164,53,TRUE)</f>
        <v>0</v>
      </c>
      <c r="Q108" s="44">
        <f>VLOOKUP($B108,'dmc2564 ข้อมูลดิบ'!$C$3:$CR$164,57,TRUE)</f>
        <v>0</v>
      </c>
      <c r="R108" s="40">
        <f t="shared" si="31"/>
        <v>0</v>
      </c>
      <c r="S108" s="44">
        <f t="shared" si="32"/>
        <v>47</v>
      </c>
    </row>
    <row r="109" spans="1:19" ht="24.9" customHeight="1">
      <c r="A109" s="42">
        <v>5</v>
      </c>
      <c r="B109" s="42">
        <v>64020185</v>
      </c>
      <c r="C109" s="43" t="str">
        <f>VLOOKUP($B109,'dmc2564 ข้อมูลดิบ'!$C$3:$CR$164,2,TRUE)</f>
        <v>บ้านธารน้ำทิพย์</v>
      </c>
      <c r="D109" s="44">
        <f>VLOOKUP($B109,'dmc2564 ข้อมูลดิบ'!$C$3:$CR$164,5,TRUE)</f>
        <v>0</v>
      </c>
      <c r="E109" s="44">
        <f>VLOOKUP($B109,'dmc2564 ข้อมูลดิบ'!$C$3:$CR$164,9,TRUE)</f>
        <v>4</v>
      </c>
      <c r="F109" s="44">
        <f>VLOOKUP($B109,'dmc2564 ข้อมูลดิบ'!$C$3:$CR$164,13,TRUE)</f>
        <v>5</v>
      </c>
      <c r="G109" s="38">
        <f t="shared" si="29"/>
        <v>9</v>
      </c>
      <c r="H109" s="44">
        <f>VLOOKUP($B109,'dmc2564 ข้อมูลดิบ'!$C$3:$CR$164,21,TRUE)</f>
        <v>4</v>
      </c>
      <c r="I109" s="44">
        <f>VLOOKUP($B109,'dmc2564 ข้อมูลดิบ'!$C$3:$CR$164,25,TRUE)</f>
        <v>5</v>
      </c>
      <c r="J109" s="44">
        <f>VLOOKUP($B109,'dmc2564 ข้อมูลดิบ'!$C$3:$CR$164,29,TRUE)</f>
        <v>6</v>
      </c>
      <c r="K109" s="44">
        <f>VLOOKUP($B109,'dmc2564 ข้อมูลดิบ'!$C$3:$CR$164,33,TRUE)</f>
        <v>3</v>
      </c>
      <c r="L109" s="44">
        <f>VLOOKUP($B109,'dmc2564 ข้อมูลดิบ'!$C$3:$CR$164,37,TRUE)</f>
        <v>13</v>
      </c>
      <c r="M109" s="44">
        <f>VLOOKUP($B109,'dmc2564 ข้อมูลดิบ'!$C$3:$CR$164,41,TRUE)</f>
        <v>12</v>
      </c>
      <c r="N109" s="39">
        <f t="shared" si="30"/>
        <v>43</v>
      </c>
      <c r="O109" s="44">
        <f>VLOOKUP($B109,'dmc2564 ข้อมูลดิบ'!$C$3:$CR$164,49,TRUE)</f>
        <v>0</v>
      </c>
      <c r="P109" s="44">
        <f>VLOOKUP($B109,'dmc2564 ข้อมูลดิบ'!$C$3:$CR$164,53,TRUE)</f>
        <v>0</v>
      </c>
      <c r="Q109" s="44">
        <f>VLOOKUP($B109,'dmc2564 ข้อมูลดิบ'!$C$3:$CR$164,57,TRUE)</f>
        <v>0</v>
      </c>
      <c r="R109" s="40">
        <f t="shared" si="31"/>
        <v>0</v>
      </c>
      <c r="S109" s="44">
        <f t="shared" si="32"/>
        <v>52</v>
      </c>
    </row>
    <row r="110" spans="1:19" ht="24.9" customHeight="1">
      <c r="A110" s="42">
        <v>6</v>
      </c>
      <c r="B110" s="42">
        <v>64020193</v>
      </c>
      <c r="C110" s="43" t="str">
        <f>VLOOKUP($B110,'dmc2564 ข้อมูลดิบ'!$C$3:$CR$164,2,TRUE)</f>
        <v>บ้านฝั่งหมิ่น</v>
      </c>
      <c r="D110" s="44">
        <f>VLOOKUP($B110,'dmc2564 ข้อมูลดิบ'!$C$3:$CR$164,5,TRUE)</f>
        <v>0</v>
      </c>
      <c r="E110" s="44">
        <f>VLOOKUP($B110,'dmc2564 ข้อมูลดิบ'!$C$3:$CR$164,9,TRUE)</f>
        <v>8</v>
      </c>
      <c r="F110" s="44">
        <f>VLOOKUP($B110,'dmc2564 ข้อมูลดิบ'!$C$3:$CR$164,13,TRUE)</f>
        <v>4</v>
      </c>
      <c r="G110" s="38">
        <f t="shared" si="29"/>
        <v>12</v>
      </c>
      <c r="H110" s="44">
        <f>VLOOKUP($B110,'dmc2564 ข้อมูลดิบ'!$C$3:$CR$164,21,TRUE)</f>
        <v>3</v>
      </c>
      <c r="I110" s="44">
        <f>VLOOKUP($B110,'dmc2564 ข้อมูลดิบ'!$C$3:$CR$164,25,TRUE)</f>
        <v>6</v>
      </c>
      <c r="J110" s="44">
        <f>VLOOKUP($B110,'dmc2564 ข้อมูลดิบ'!$C$3:$CR$164,29,TRUE)</f>
        <v>6</v>
      </c>
      <c r="K110" s="44">
        <f>VLOOKUP($B110,'dmc2564 ข้อมูลดิบ'!$C$3:$CR$164,33,TRUE)</f>
        <v>8</v>
      </c>
      <c r="L110" s="44">
        <f>VLOOKUP($B110,'dmc2564 ข้อมูลดิบ'!$C$3:$CR$164,37,TRUE)</f>
        <v>8</v>
      </c>
      <c r="M110" s="44">
        <f>VLOOKUP($B110,'dmc2564 ข้อมูลดิบ'!$C$3:$CR$164,41,TRUE)</f>
        <v>9</v>
      </c>
      <c r="N110" s="39">
        <f t="shared" si="30"/>
        <v>40</v>
      </c>
      <c r="O110" s="44">
        <f>VLOOKUP($B110,'dmc2564 ข้อมูลดิบ'!$C$3:$CR$164,49,TRUE)</f>
        <v>0</v>
      </c>
      <c r="P110" s="44">
        <f>VLOOKUP($B110,'dmc2564 ข้อมูลดิบ'!$C$3:$CR$164,53,TRUE)</f>
        <v>0</v>
      </c>
      <c r="Q110" s="44">
        <f>VLOOKUP($B110,'dmc2564 ข้อมูลดิบ'!$C$3:$CR$164,57,TRUE)</f>
        <v>0</v>
      </c>
      <c r="R110" s="40">
        <f t="shared" si="31"/>
        <v>0</v>
      </c>
      <c r="S110" s="44">
        <f t="shared" si="32"/>
        <v>52</v>
      </c>
    </row>
    <row r="111" spans="1:19" ht="24.9" customHeight="1">
      <c r="A111" s="42">
        <v>7</v>
      </c>
      <c r="B111" s="42">
        <v>64020192</v>
      </c>
      <c r="C111" s="43" t="str">
        <f>VLOOKUP($B111,'dmc2564 ข้อมูลดิบ'!$C$3:$CR$164,2,TRUE)</f>
        <v>บ้านคลองสำราญ</v>
      </c>
      <c r="D111" s="44">
        <f>VLOOKUP($B111,'dmc2564 ข้อมูลดิบ'!$C$3:$CR$164,5,TRUE)</f>
        <v>0</v>
      </c>
      <c r="E111" s="44">
        <f>VLOOKUP($B111,'dmc2564 ข้อมูลดิบ'!$C$3:$CR$164,9,TRUE)</f>
        <v>4</v>
      </c>
      <c r="F111" s="44">
        <f>VLOOKUP($B111,'dmc2564 ข้อมูลดิบ'!$C$3:$CR$164,13,TRUE)</f>
        <v>8</v>
      </c>
      <c r="G111" s="38">
        <f t="shared" si="29"/>
        <v>12</v>
      </c>
      <c r="H111" s="44">
        <f>VLOOKUP($B111,'dmc2564 ข้อมูลดิบ'!$C$3:$CR$164,21,TRUE)</f>
        <v>5</v>
      </c>
      <c r="I111" s="44">
        <f>VLOOKUP($B111,'dmc2564 ข้อมูลดิบ'!$C$3:$CR$164,25,TRUE)</f>
        <v>8</v>
      </c>
      <c r="J111" s="44">
        <f>VLOOKUP($B111,'dmc2564 ข้อมูลดิบ'!$C$3:$CR$164,29,TRUE)</f>
        <v>4</v>
      </c>
      <c r="K111" s="44">
        <f>VLOOKUP($B111,'dmc2564 ข้อมูลดิบ'!$C$3:$CR$164,33,TRUE)</f>
        <v>6</v>
      </c>
      <c r="L111" s="44">
        <f>VLOOKUP($B111,'dmc2564 ข้อมูลดิบ'!$C$3:$CR$164,37,TRUE)</f>
        <v>7</v>
      </c>
      <c r="M111" s="44">
        <f>VLOOKUP($B111,'dmc2564 ข้อมูลดิบ'!$C$3:$CR$164,41,TRUE)</f>
        <v>14</v>
      </c>
      <c r="N111" s="39">
        <f t="shared" si="30"/>
        <v>44</v>
      </c>
      <c r="O111" s="44">
        <f>VLOOKUP($B111,'dmc2564 ข้อมูลดิบ'!$C$3:$CR$164,49,TRUE)</f>
        <v>0</v>
      </c>
      <c r="P111" s="44">
        <f>VLOOKUP($B111,'dmc2564 ข้อมูลดิบ'!$C$3:$CR$164,53,TRUE)</f>
        <v>0</v>
      </c>
      <c r="Q111" s="44">
        <f>VLOOKUP($B111,'dmc2564 ข้อมูลดิบ'!$C$3:$CR$164,57,TRUE)</f>
        <v>0</v>
      </c>
      <c r="R111" s="40">
        <f t="shared" si="31"/>
        <v>0</v>
      </c>
      <c r="S111" s="44">
        <f t="shared" si="32"/>
        <v>56</v>
      </c>
    </row>
    <row r="112" spans="1:19" ht="24.9" customHeight="1">
      <c r="A112" s="42">
        <v>8</v>
      </c>
      <c r="B112" s="42">
        <v>64020179</v>
      </c>
      <c r="C112" s="43" t="str">
        <f>VLOOKUP($B112,'dmc2564 ข้อมูลดิบ'!$C$3:$CR$164,2,TRUE)</f>
        <v>บ้านหนองผักบุ้ง</v>
      </c>
      <c r="D112" s="44">
        <f>VLOOKUP($B112,'dmc2564 ข้อมูลดิบ'!$C$3:$CR$164,5,TRUE)</f>
        <v>0</v>
      </c>
      <c r="E112" s="44">
        <f>VLOOKUP($B112,'dmc2564 ข้อมูลดิบ'!$C$3:$CR$164,9,TRUE)</f>
        <v>12</v>
      </c>
      <c r="F112" s="44">
        <f>VLOOKUP($B112,'dmc2564 ข้อมูลดิบ'!$C$3:$CR$164,13,TRUE)</f>
        <v>8</v>
      </c>
      <c r="G112" s="38">
        <f t="shared" si="29"/>
        <v>20</v>
      </c>
      <c r="H112" s="44">
        <f>VLOOKUP($B112,'dmc2564 ข้อมูลดิบ'!$C$3:$CR$164,21,TRUE)</f>
        <v>8</v>
      </c>
      <c r="I112" s="44">
        <f>VLOOKUP($B112,'dmc2564 ข้อมูลดิบ'!$C$3:$CR$164,25,TRUE)</f>
        <v>9</v>
      </c>
      <c r="J112" s="44">
        <f>VLOOKUP($B112,'dmc2564 ข้อมูลดิบ'!$C$3:$CR$164,29,TRUE)</f>
        <v>6</v>
      </c>
      <c r="K112" s="44">
        <f>VLOOKUP($B112,'dmc2564 ข้อมูลดิบ'!$C$3:$CR$164,33,TRUE)</f>
        <v>5</v>
      </c>
      <c r="L112" s="44">
        <f>VLOOKUP($B112,'dmc2564 ข้อมูลดิบ'!$C$3:$CR$164,37,TRUE)</f>
        <v>5</v>
      </c>
      <c r="M112" s="44">
        <f>VLOOKUP($B112,'dmc2564 ข้อมูลดิบ'!$C$3:$CR$164,41,TRUE)</f>
        <v>5</v>
      </c>
      <c r="N112" s="39">
        <f t="shared" si="30"/>
        <v>38</v>
      </c>
      <c r="O112" s="44">
        <f>VLOOKUP($B112,'dmc2564 ข้อมูลดิบ'!$C$3:$CR$164,49,TRUE)</f>
        <v>0</v>
      </c>
      <c r="P112" s="44">
        <f>VLOOKUP($B112,'dmc2564 ข้อมูลดิบ'!$C$3:$CR$164,53,TRUE)</f>
        <v>0</v>
      </c>
      <c r="Q112" s="44">
        <f>VLOOKUP($B112,'dmc2564 ข้อมูลดิบ'!$C$3:$CR$164,57,TRUE)</f>
        <v>0</v>
      </c>
      <c r="R112" s="40">
        <f t="shared" si="31"/>
        <v>0</v>
      </c>
      <c r="S112" s="44">
        <f t="shared" si="32"/>
        <v>58</v>
      </c>
    </row>
    <row r="113" spans="1:19" ht="24.9" customHeight="1">
      <c r="A113" s="42">
        <v>9</v>
      </c>
      <c r="B113" s="42">
        <v>64020175</v>
      </c>
      <c r="C113" s="43" t="str">
        <f>VLOOKUP($B113,'dmc2564 ข้อมูลดิบ'!$C$3:$CR$164,2,TRUE)</f>
        <v>บ้านโป่งฝาง</v>
      </c>
      <c r="D113" s="44">
        <f>VLOOKUP($B113,'dmc2564 ข้อมูลดิบ'!$C$3:$CR$164,5,TRUE)</f>
        <v>0</v>
      </c>
      <c r="E113" s="44">
        <f>VLOOKUP($B113,'dmc2564 ข้อมูลดิบ'!$C$3:$CR$164,9,TRUE)</f>
        <v>14</v>
      </c>
      <c r="F113" s="44">
        <f>VLOOKUP($B113,'dmc2564 ข้อมูลดิบ'!$C$3:$CR$164,13,TRUE)</f>
        <v>7</v>
      </c>
      <c r="G113" s="38">
        <f t="shared" si="29"/>
        <v>21</v>
      </c>
      <c r="H113" s="44">
        <f>VLOOKUP($B113,'dmc2564 ข้อมูลดิบ'!$C$3:$CR$164,21,TRUE)</f>
        <v>6</v>
      </c>
      <c r="I113" s="44">
        <f>VLOOKUP($B113,'dmc2564 ข้อมูลดิบ'!$C$3:$CR$164,25,TRUE)</f>
        <v>9</v>
      </c>
      <c r="J113" s="44">
        <f>VLOOKUP($B113,'dmc2564 ข้อมูลดิบ'!$C$3:$CR$164,29,TRUE)</f>
        <v>8</v>
      </c>
      <c r="K113" s="44">
        <f>VLOOKUP($B113,'dmc2564 ข้อมูลดิบ'!$C$3:$CR$164,33,TRUE)</f>
        <v>8</v>
      </c>
      <c r="L113" s="44">
        <f>VLOOKUP($B113,'dmc2564 ข้อมูลดิบ'!$C$3:$CR$164,37,TRUE)</f>
        <v>10</v>
      </c>
      <c r="M113" s="44">
        <f>VLOOKUP($B113,'dmc2564 ข้อมูลดิบ'!$C$3:$CR$164,41,TRUE)</f>
        <v>4</v>
      </c>
      <c r="N113" s="39">
        <f t="shared" si="30"/>
        <v>45</v>
      </c>
      <c r="O113" s="44">
        <f>VLOOKUP($B113,'dmc2564 ข้อมูลดิบ'!$C$3:$CR$164,49,TRUE)</f>
        <v>0</v>
      </c>
      <c r="P113" s="44">
        <f>VLOOKUP($B113,'dmc2564 ข้อมูลดิบ'!$C$3:$CR$164,53,TRUE)</f>
        <v>0</v>
      </c>
      <c r="Q113" s="44">
        <f>VLOOKUP($B113,'dmc2564 ข้อมูลดิบ'!$C$3:$CR$164,57,TRUE)</f>
        <v>0</v>
      </c>
      <c r="R113" s="40">
        <f t="shared" si="31"/>
        <v>0</v>
      </c>
      <c r="S113" s="44">
        <f t="shared" si="32"/>
        <v>66</v>
      </c>
    </row>
    <row r="114" spans="1:19" ht="24.9" customHeight="1">
      <c r="A114" s="42">
        <v>10</v>
      </c>
      <c r="B114" s="42">
        <v>64020195</v>
      </c>
      <c r="C114" s="43" t="str">
        <f>VLOOKUP($B114,'dmc2564 ข้อมูลดิบ'!$C$3:$CR$164,2,TRUE)</f>
        <v>บ้านหนองหมื่นชัย</v>
      </c>
      <c r="D114" s="44">
        <f>VLOOKUP($B114,'dmc2564 ข้อมูลดิบ'!$C$3:$CR$164,5,TRUE)</f>
        <v>0</v>
      </c>
      <c r="E114" s="44">
        <f>VLOOKUP($B114,'dmc2564 ข้อมูลดิบ'!$C$3:$CR$164,9,TRUE)</f>
        <v>9</v>
      </c>
      <c r="F114" s="44">
        <f>VLOOKUP($B114,'dmc2564 ข้อมูลดิบ'!$C$3:$CR$164,13,TRUE)</f>
        <v>9</v>
      </c>
      <c r="G114" s="38">
        <f t="shared" si="29"/>
        <v>18</v>
      </c>
      <c r="H114" s="44">
        <f>VLOOKUP($B114,'dmc2564 ข้อมูลดิบ'!$C$3:$CR$164,21,TRUE)</f>
        <v>10</v>
      </c>
      <c r="I114" s="44">
        <f>VLOOKUP($B114,'dmc2564 ข้อมูลดิบ'!$C$3:$CR$164,25,TRUE)</f>
        <v>7</v>
      </c>
      <c r="J114" s="44">
        <f>VLOOKUP($B114,'dmc2564 ข้อมูลดิบ'!$C$3:$CR$164,29,TRUE)</f>
        <v>12</v>
      </c>
      <c r="K114" s="44">
        <f>VLOOKUP($B114,'dmc2564 ข้อมูลดิบ'!$C$3:$CR$164,33,TRUE)</f>
        <v>2</v>
      </c>
      <c r="L114" s="44">
        <f>VLOOKUP($B114,'dmc2564 ข้อมูลดิบ'!$C$3:$CR$164,37,TRUE)</f>
        <v>11</v>
      </c>
      <c r="M114" s="44">
        <f>VLOOKUP($B114,'dmc2564 ข้อมูลดิบ'!$C$3:$CR$164,41,TRUE)</f>
        <v>7</v>
      </c>
      <c r="N114" s="39">
        <f t="shared" si="30"/>
        <v>49</v>
      </c>
      <c r="O114" s="44">
        <f>VLOOKUP($B114,'dmc2564 ข้อมูลดิบ'!$C$3:$CR$164,49,TRUE)</f>
        <v>0</v>
      </c>
      <c r="P114" s="44">
        <f>VLOOKUP($B114,'dmc2564 ข้อมูลดิบ'!$C$3:$CR$164,53,TRUE)</f>
        <v>0</v>
      </c>
      <c r="Q114" s="44">
        <f>VLOOKUP($B114,'dmc2564 ข้อมูลดิบ'!$C$3:$CR$164,57,TRUE)</f>
        <v>0</v>
      </c>
      <c r="R114" s="40">
        <f t="shared" si="31"/>
        <v>0</v>
      </c>
      <c r="S114" s="44">
        <f t="shared" si="32"/>
        <v>67</v>
      </c>
    </row>
    <row r="115" spans="1:19" ht="24.9" customHeight="1">
      <c r="A115" s="42">
        <v>11</v>
      </c>
      <c r="B115" s="42">
        <v>64020176</v>
      </c>
      <c r="C115" s="43" t="str">
        <f>VLOOKUP($B115,'dmc2564 ข้อมูลดิบ'!$C$3:$CR$164,2,TRUE)</f>
        <v>เชิงผา</v>
      </c>
      <c r="D115" s="44">
        <f>VLOOKUP($B115,'dmc2564 ข้อมูลดิบ'!$C$3:$CR$164,5,TRUE)</f>
        <v>0</v>
      </c>
      <c r="E115" s="44">
        <f>VLOOKUP($B115,'dmc2564 ข้อมูลดิบ'!$C$3:$CR$164,9,TRUE)</f>
        <v>10</v>
      </c>
      <c r="F115" s="44">
        <f>VLOOKUP($B115,'dmc2564 ข้อมูลดิบ'!$C$3:$CR$164,13,TRUE)</f>
        <v>15</v>
      </c>
      <c r="G115" s="286">
        <f t="shared" si="29"/>
        <v>25</v>
      </c>
      <c r="H115" s="44">
        <f>VLOOKUP($B115,'dmc2564 ข้อมูลดิบ'!$C$3:$CR$164,21,TRUE)</f>
        <v>12</v>
      </c>
      <c r="I115" s="44">
        <f>VLOOKUP($B115,'dmc2564 ข้อมูลดิบ'!$C$3:$CR$164,25,TRUE)</f>
        <v>5</v>
      </c>
      <c r="J115" s="44">
        <f>VLOOKUP($B115,'dmc2564 ข้อมูลดิบ'!$C$3:$CR$164,29,TRUE)</f>
        <v>8</v>
      </c>
      <c r="K115" s="44">
        <f>VLOOKUP($B115,'dmc2564 ข้อมูลดิบ'!$C$3:$CR$164,33,TRUE)</f>
        <v>7</v>
      </c>
      <c r="L115" s="44">
        <f>VLOOKUP($B115,'dmc2564 ข้อมูลดิบ'!$C$3:$CR$164,37,TRUE)</f>
        <v>10</v>
      </c>
      <c r="M115" s="44">
        <f>VLOOKUP($B115,'dmc2564 ข้อมูลดิบ'!$C$3:$CR$164,41,TRUE)</f>
        <v>5</v>
      </c>
      <c r="N115" s="287">
        <f t="shared" si="30"/>
        <v>47</v>
      </c>
      <c r="O115" s="44">
        <f>VLOOKUP($B115,'dmc2564 ข้อมูลดิบ'!$C$3:$CR$164,49,TRUE)</f>
        <v>0</v>
      </c>
      <c r="P115" s="44">
        <f>VLOOKUP($B115,'dmc2564 ข้อมูลดิบ'!$C$3:$CR$164,53,TRUE)</f>
        <v>0</v>
      </c>
      <c r="Q115" s="44">
        <f>VLOOKUP($B115,'dmc2564 ข้อมูลดิบ'!$C$3:$CR$164,57,TRUE)</f>
        <v>0</v>
      </c>
      <c r="R115" s="288">
        <f t="shared" si="31"/>
        <v>0</v>
      </c>
      <c r="S115" s="44">
        <f t="shared" si="32"/>
        <v>72</v>
      </c>
    </row>
    <row r="116" spans="1:19" ht="24.9" customHeight="1">
      <c r="A116" s="42">
        <v>12</v>
      </c>
      <c r="B116" s="42">
        <v>64020174</v>
      </c>
      <c r="C116" s="43" t="str">
        <f>VLOOKUP($B116,'dmc2564 ข้อมูลดิบ'!$C$3:$CR$164,2,TRUE)</f>
        <v>บ้านหัวฝาย</v>
      </c>
      <c r="D116" s="44">
        <f>VLOOKUP($B116,'dmc2564 ข้อมูลดิบ'!$C$3:$CR$164,5,TRUE)</f>
        <v>0</v>
      </c>
      <c r="E116" s="44">
        <f>VLOOKUP($B116,'dmc2564 ข้อมูลดิบ'!$C$3:$CR$164,9,TRUE)</f>
        <v>10</v>
      </c>
      <c r="F116" s="44">
        <f>VLOOKUP($B116,'dmc2564 ข้อมูลดิบ'!$C$3:$CR$164,13,TRUE)</f>
        <v>13</v>
      </c>
      <c r="G116" s="38">
        <f t="shared" si="29"/>
        <v>23</v>
      </c>
      <c r="H116" s="44">
        <f>VLOOKUP($B116,'dmc2564 ข้อมูลดิบ'!$C$3:$CR$164,21,TRUE)</f>
        <v>11</v>
      </c>
      <c r="I116" s="44">
        <f>VLOOKUP($B116,'dmc2564 ข้อมูลดิบ'!$C$3:$CR$164,25,TRUE)</f>
        <v>9</v>
      </c>
      <c r="J116" s="44">
        <f>VLOOKUP($B116,'dmc2564 ข้อมูลดิบ'!$C$3:$CR$164,29,TRUE)</f>
        <v>9</v>
      </c>
      <c r="K116" s="44">
        <f>VLOOKUP($B116,'dmc2564 ข้อมูลดิบ'!$C$3:$CR$164,33,TRUE)</f>
        <v>9</v>
      </c>
      <c r="L116" s="44">
        <f>VLOOKUP($B116,'dmc2564 ข้อมูลดิบ'!$C$3:$CR$164,37,TRUE)</f>
        <v>10</v>
      </c>
      <c r="M116" s="44">
        <f>VLOOKUP($B116,'dmc2564 ข้อมูลดิบ'!$C$3:$CR$164,41,TRUE)</f>
        <v>5</v>
      </c>
      <c r="N116" s="39">
        <f t="shared" si="30"/>
        <v>53</v>
      </c>
      <c r="O116" s="44">
        <f>VLOOKUP($B116,'dmc2564 ข้อมูลดิบ'!$C$3:$CR$164,49,TRUE)</f>
        <v>0</v>
      </c>
      <c r="P116" s="44">
        <f>VLOOKUP($B116,'dmc2564 ข้อมูลดิบ'!$C$3:$CR$164,53,TRUE)</f>
        <v>0</v>
      </c>
      <c r="Q116" s="44">
        <f>VLOOKUP($B116,'dmc2564 ข้อมูลดิบ'!$C$3:$CR$164,57,TRUE)</f>
        <v>0</v>
      </c>
      <c r="R116" s="40">
        <f t="shared" si="31"/>
        <v>0</v>
      </c>
      <c r="S116" s="44">
        <f t="shared" si="32"/>
        <v>76</v>
      </c>
    </row>
    <row r="117" spans="1:19" ht="24.9" customHeight="1">
      <c r="A117" s="42">
        <v>13</v>
      </c>
      <c r="B117" s="42">
        <v>64020186</v>
      </c>
      <c r="C117" s="43" t="str">
        <f>VLOOKUP($B117,'dmc2564 ข้อมูลดิบ'!$C$3:$CR$164,2,TRUE)</f>
        <v>บ้านวังธาร</v>
      </c>
      <c r="D117" s="44">
        <f>VLOOKUP($B117,'dmc2564 ข้อมูลดิบ'!$C$3:$CR$164,5,TRUE)</f>
        <v>0</v>
      </c>
      <c r="E117" s="44">
        <f>VLOOKUP($B117,'dmc2564 ข้อมูลดิบ'!$C$3:$CR$164,9,TRUE)</f>
        <v>9</v>
      </c>
      <c r="F117" s="44">
        <f>VLOOKUP($B117,'dmc2564 ข้อมูลดิบ'!$C$3:$CR$164,13,TRUE)</f>
        <v>12</v>
      </c>
      <c r="G117" s="38">
        <f t="shared" ref="G117:G118" si="33">SUM(D117:F117)</f>
        <v>21</v>
      </c>
      <c r="H117" s="44">
        <f>VLOOKUP($B117,'dmc2564 ข้อมูลดิบ'!$C$3:$CR$164,21,TRUE)</f>
        <v>5</v>
      </c>
      <c r="I117" s="44">
        <f>VLOOKUP($B117,'dmc2564 ข้อมูลดิบ'!$C$3:$CR$164,25,TRUE)</f>
        <v>13</v>
      </c>
      <c r="J117" s="44">
        <f>VLOOKUP($B117,'dmc2564 ข้อมูลดิบ'!$C$3:$CR$164,29,TRUE)</f>
        <v>9</v>
      </c>
      <c r="K117" s="44">
        <f>VLOOKUP($B117,'dmc2564 ข้อมูลดิบ'!$C$3:$CR$164,33,TRUE)</f>
        <v>8</v>
      </c>
      <c r="L117" s="44">
        <f>VLOOKUP($B117,'dmc2564 ข้อมูลดิบ'!$C$3:$CR$164,37,TRUE)</f>
        <v>13</v>
      </c>
      <c r="M117" s="44">
        <f>VLOOKUP($B117,'dmc2564 ข้อมูลดิบ'!$C$3:$CR$164,41,TRUE)</f>
        <v>9</v>
      </c>
      <c r="N117" s="39">
        <f t="shared" ref="N117:N118" si="34">SUM(H117:M117)</f>
        <v>57</v>
      </c>
      <c r="O117" s="44">
        <f>VLOOKUP($B117,'dmc2564 ข้อมูลดิบ'!$C$3:$CR$164,49,TRUE)</f>
        <v>0</v>
      </c>
      <c r="P117" s="44">
        <f>VLOOKUP($B117,'dmc2564 ข้อมูลดิบ'!$C$3:$CR$164,53,TRUE)</f>
        <v>0</v>
      </c>
      <c r="Q117" s="44">
        <f>VLOOKUP($B117,'dmc2564 ข้อมูลดิบ'!$C$3:$CR$164,57,TRUE)</f>
        <v>0</v>
      </c>
      <c r="R117" s="40">
        <f t="shared" ref="R117:R118" si="35">SUM(O117:Q117)</f>
        <v>0</v>
      </c>
      <c r="S117" s="44">
        <f t="shared" ref="S117:S118" si="36">SUM(R117,G117,N117)</f>
        <v>78</v>
      </c>
    </row>
    <row r="118" spans="1:19" ht="24.9" customHeight="1">
      <c r="A118" s="42">
        <v>14</v>
      </c>
      <c r="B118" s="42">
        <v>64020191</v>
      </c>
      <c r="C118" s="43" t="str">
        <f>VLOOKUP($B118,'dmc2564 ข้อมูลดิบ'!$C$3:$CR$164,2,TRUE)</f>
        <v>บ้านแม่ทุเลา</v>
      </c>
      <c r="D118" s="44">
        <f>VLOOKUP($B118,'dmc2564 ข้อมูลดิบ'!$C$3:$CR$164,5,TRUE)</f>
        <v>0</v>
      </c>
      <c r="E118" s="44">
        <f>VLOOKUP($B118,'dmc2564 ข้อมูลดิบ'!$C$3:$CR$164,9,TRUE)</f>
        <v>15</v>
      </c>
      <c r="F118" s="44">
        <f>VLOOKUP($B118,'dmc2564 ข้อมูลดิบ'!$C$3:$CR$164,13,TRUE)</f>
        <v>12</v>
      </c>
      <c r="G118" s="38">
        <f t="shared" si="33"/>
        <v>27</v>
      </c>
      <c r="H118" s="44">
        <f>VLOOKUP($B118,'dmc2564 ข้อมูลดิบ'!$C$3:$CR$164,21,TRUE)</f>
        <v>11</v>
      </c>
      <c r="I118" s="44">
        <f>VLOOKUP($B118,'dmc2564 ข้อมูลดิบ'!$C$3:$CR$164,25,TRUE)</f>
        <v>9</v>
      </c>
      <c r="J118" s="44">
        <f>VLOOKUP($B118,'dmc2564 ข้อมูลดิบ'!$C$3:$CR$164,29,TRUE)</f>
        <v>12</v>
      </c>
      <c r="K118" s="44">
        <f>VLOOKUP($B118,'dmc2564 ข้อมูลดิบ'!$C$3:$CR$164,33,TRUE)</f>
        <v>16</v>
      </c>
      <c r="L118" s="44">
        <f>VLOOKUP($B118,'dmc2564 ข้อมูลดิบ'!$C$3:$CR$164,37,TRUE)</f>
        <v>14</v>
      </c>
      <c r="M118" s="44">
        <f>VLOOKUP($B118,'dmc2564 ข้อมูลดิบ'!$C$3:$CR$164,41,TRUE)</f>
        <v>10</v>
      </c>
      <c r="N118" s="39">
        <f t="shared" si="34"/>
        <v>72</v>
      </c>
      <c r="O118" s="44">
        <f>VLOOKUP($B118,'dmc2564 ข้อมูลดิบ'!$C$3:$CR$164,49,TRUE)</f>
        <v>0</v>
      </c>
      <c r="P118" s="44">
        <f>VLOOKUP($B118,'dmc2564 ข้อมูลดิบ'!$C$3:$CR$164,53,TRUE)</f>
        <v>0</v>
      </c>
      <c r="Q118" s="44">
        <f>VLOOKUP($B118,'dmc2564 ข้อมูลดิบ'!$C$3:$CR$164,57,TRUE)</f>
        <v>0</v>
      </c>
      <c r="R118" s="40">
        <f t="shared" si="35"/>
        <v>0</v>
      </c>
      <c r="S118" s="44">
        <f t="shared" si="36"/>
        <v>99</v>
      </c>
    </row>
    <row r="119" spans="1:19" ht="24.9" customHeight="1">
      <c r="A119" s="289">
        <v>15</v>
      </c>
      <c r="B119" s="289">
        <v>64020194</v>
      </c>
      <c r="C119" s="290" t="str">
        <f>VLOOKUP($B119,'dmc2564 ข้อมูลดิบ'!$C$3:$CR$164,2,TRUE)</f>
        <v>บ้านธารชะอม</v>
      </c>
      <c r="D119" s="291">
        <f>VLOOKUP($B119,'dmc2564 ข้อมูลดิบ'!$C$3:$CR$164,5,TRUE)</f>
        <v>0</v>
      </c>
      <c r="E119" s="291">
        <f>VLOOKUP($B119,'dmc2564 ข้อมูลดิบ'!$C$3:$CR$164,9,TRUE)</f>
        <v>9</v>
      </c>
      <c r="F119" s="291">
        <f>VLOOKUP($B119,'dmc2564 ข้อมูลดิบ'!$C$3:$CR$164,13,TRUE)</f>
        <v>9</v>
      </c>
      <c r="G119" s="292">
        <f t="shared" si="29"/>
        <v>18</v>
      </c>
      <c r="H119" s="291">
        <f>VLOOKUP($B119,'dmc2564 ข้อมูลดิบ'!$C$3:$CR$164,21,TRUE)</f>
        <v>14</v>
      </c>
      <c r="I119" s="291">
        <f>VLOOKUP($B119,'dmc2564 ข้อมูลดิบ'!$C$3:$CR$164,25,TRUE)</f>
        <v>11</v>
      </c>
      <c r="J119" s="291">
        <f>VLOOKUP($B119,'dmc2564 ข้อมูลดิบ'!$C$3:$CR$164,29,TRUE)</f>
        <v>10</v>
      </c>
      <c r="K119" s="291">
        <f>VLOOKUP($B119,'dmc2564 ข้อมูลดิบ'!$C$3:$CR$164,33,TRUE)</f>
        <v>13</v>
      </c>
      <c r="L119" s="291">
        <f>VLOOKUP($B119,'dmc2564 ข้อมูลดิบ'!$C$3:$CR$164,37,TRUE)</f>
        <v>10</v>
      </c>
      <c r="M119" s="291">
        <f>VLOOKUP($B119,'dmc2564 ข้อมูลดิบ'!$C$3:$CR$164,41,TRUE)</f>
        <v>10</v>
      </c>
      <c r="N119" s="293">
        <f t="shared" si="30"/>
        <v>68</v>
      </c>
      <c r="O119" s="291">
        <f>VLOOKUP($B119,'dmc2564 ข้อมูลดิบ'!$C$3:$CR$164,49,TRUE)</f>
        <v>6</v>
      </c>
      <c r="P119" s="291">
        <f>VLOOKUP($B119,'dmc2564 ข้อมูลดิบ'!$C$3:$CR$164,53,TRUE)</f>
        <v>11</v>
      </c>
      <c r="Q119" s="291">
        <f>VLOOKUP($B119,'dmc2564 ข้อมูลดิบ'!$C$3:$CR$164,57,TRUE)</f>
        <v>12</v>
      </c>
      <c r="R119" s="294">
        <f t="shared" si="31"/>
        <v>29</v>
      </c>
      <c r="S119" s="291">
        <f t="shared" si="32"/>
        <v>115</v>
      </c>
    </row>
    <row r="120" spans="1:19" s="36" customFormat="1" ht="30" customHeight="1" thickBot="1">
      <c r="A120" s="461" t="s">
        <v>333</v>
      </c>
      <c r="B120" s="462"/>
      <c r="C120" s="463"/>
      <c r="D120" s="282">
        <v>166</v>
      </c>
      <c r="E120" s="282">
        <v>641</v>
      </c>
      <c r="F120" s="282">
        <v>651</v>
      </c>
      <c r="G120" s="283">
        <v>1458</v>
      </c>
      <c r="H120" s="282">
        <v>747</v>
      </c>
      <c r="I120" s="282">
        <v>737</v>
      </c>
      <c r="J120" s="282">
        <v>747</v>
      </c>
      <c r="K120" s="282">
        <v>796</v>
      </c>
      <c r="L120" s="282">
        <v>794</v>
      </c>
      <c r="M120" s="282">
        <v>776</v>
      </c>
      <c r="N120" s="284">
        <v>4597</v>
      </c>
      <c r="O120" s="282">
        <v>32</v>
      </c>
      <c r="P120" s="282">
        <v>24</v>
      </c>
      <c r="Q120" s="282">
        <v>47</v>
      </c>
      <c r="R120" s="285">
        <v>103</v>
      </c>
      <c r="S120" s="282">
        <v>6158</v>
      </c>
    </row>
    <row r="121" spans="1:19" ht="24.9" customHeight="1" thickTop="1"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9" ht="24.9" customHeight="1"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9" ht="24.9" customHeight="1"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9" ht="24.9" customHeight="1"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9" ht="24.9" customHeight="1"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9" ht="24.9" customHeight="1"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9" ht="24.9" customHeight="1"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9" ht="24.9" customHeight="1"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7:18" ht="24.9" customHeight="1"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7:18" ht="24.9" customHeight="1"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7:18" ht="24.9" customHeight="1"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7:18" ht="24.9" customHeight="1"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7:18" ht="24.9" customHeight="1"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7:18" ht="24.9" customHeight="1"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7:18" ht="24.9" customHeight="1"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7:18" ht="24.9" customHeight="1"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7:18" ht="24.9" customHeight="1"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7:18" ht="24.9" customHeight="1"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7:18" ht="24.9" customHeight="1"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7:18" ht="24.9" customHeight="1"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7:18" ht="24.9" customHeight="1"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</sheetData>
  <mergeCells count="8">
    <mergeCell ref="A1:S1"/>
    <mergeCell ref="A45:C45"/>
    <mergeCell ref="A3:C3"/>
    <mergeCell ref="A120:C120"/>
    <mergeCell ref="A92:C92"/>
    <mergeCell ref="A69:C69"/>
    <mergeCell ref="A104:C104"/>
    <mergeCell ref="A44:S44"/>
  </mergeCells>
  <pageMargins left="0.94488188976377963" right="0.23622047244094491" top="0.55118110236220474" bottom="0.55118110236220474" header="0.31496062992125984" footer="0.31496062992125984"/>
  <pageSetup paperSize="9" scale="90" firstPageNumber="40" orientation="landscape" useFirstPageNumber="1" horizontalDpi="4294967293" verticalDpi="0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5" tint="0.39997558519241921"/>
  </sheetPr>
  <dimension ref="A1:I15"/>
  <sheetViews>
    <sheetView zoomScaleNormal="100" workbookViewId="0"/>
  </sheetViews>
  <sheetFormatPr defaultColWidth="9.109375" defaultRowHeight="13.8"/>
  <cols>
    <col min="1" max="1" width="22.5546875" style="65" customWidth="1"/>
    <col min="2" max="6" width="13" style="65" customWidth="1"/>
    <col min="7" max="9" width="14.6640625" style="65" customWidth="1"/>
    <col min="10" max="16384" width="9.109375" style="65"/>
  </cols>
  <sheetData>
    <row r="1" spans="1:9" ht="21">
      <c r="A1" s="64"/>
      <c r="B1" s="64"/>
      <c r="C1" s="64"/>
      <c r="D1" s="64"/>
      <c r="E1" s="64"/>
      <c r="F1" s="64"/>
      <c r="G1" s="64"/>
      <c r="H1" s="64"/>
      <c r="I1" s="64"/>
    </row>
    <row r="2" spans="1:9" ht="21">
      <c r="A2" s="470" t="s">
        <v>562</v>
      </c>
      <c r="B2" s="470"/>
      <c r="C2" s="470"/>
      <c r="D2" s="470"/>
      <c r="E2" s="470"/>
      <c r="F2" s="470"/>
      <c r="G2" s="470"/>
      <c r="H2" s="470"/>
      <c r="I2" s="470"/>
    </row>
    <row r="3" spans="1:9" ht="21">
      <c r="A3" s="471" t="s">
        <v>627</v>
      </c>
      <c r="B3" s="471"/>
      <c r="C3" s="471"/>
      <c r="D3" s="471"/>
      <c r="E3" s="471"/>
      <c r="F3" s="471"/>
      <c r="G3" s="471"/>
      <c r="H3" s="471"/>
      <c r="I3" s="471"/>
    </row>
    <row r="4" spans="1:9" ht="21">
      <c r="A4" s="471" t="s">
        <v>361</v>
      </c>
      <c r="B4" s="471"/>
      <c r="C4" s="471"/>
      <c r="D4" s="471"/>
      <c r="E4" s="471"/>
      <c r="F4" s="471"/>
      <c r="G4" s="471"/>
      <c r="H4" s="471"/>
      <c r="I4" s="471"/>
    </row>
    <row r="5" spans="1:9" ht="18.75" customHeight="1">
      <c r="A5" s="66"/>
      <c r="B5" s="66"/>
      <c r="C5" s="66"/>
      <c r="D5" s="66"/>
      <c r="E5" s="66"/>
      <c r="F5" s="66"/>
      <c r="G5" s="66"/>
      <c r="H5" s="66"/>
      <c r="I5" s="66"/>
    </row>
    <row r="6" spans="1:9" ht="21">
      <c r="A6" s="325" t="s">
        <v>568</v>
      </c>
      <c r="B6" s="67" t="s">
        <v>439</v>
      </c>
      <c r="C6" s="68" t="s">
        <v>440</v>
      </c>
      <c r="D6" s="67" t="s">
        <v>441</v>
      </c>
      <c r="E6" s="68" t="s">
        <v>442</v>
      </c>
      <c r="F6" s="67" t="s">
        <v>443</v>
      </c>
      <c r="G6" s="68" t="s">
        <v>444</v>
      </c>
      <c r="H6" s="67" t="s">
        <v>445</v>
      </c>
      <c r="I6" s="69" t="s">
        <v>446</v>
      </c>
    </row>
    <row r="7" spans="1:9" ht="21">
      <c r="A7" s="319" t="s">
        <v>426</v>
      </c>
      <c r="B7" s="70" t="s">
        <v>447</v>
      </c>
      <c r="C7" s="71" t="s">
        <v>521</v>
      </c>
      <c r="D7" s="70" t="s">
        <v>522</v>
      </c>
      <c r="E7" s="71" t="s">
        <v>523</v>
      </c>
      <c r="F7" s="70" t="s">
        <v>524</v>
      </c>
      <c r="G7" s="71" t="s">
        <v>448</v>
      </c>
      <c r="H7" s="70" t="s">
        <v>525</v>
      </c>
      <c r="I7" s="72" t="s">
        <v>426</v>
      </c>
    </row>
    <row r="8" spans="1:9" s="76" customFormat="1" ht="47.25" customHeight="1">
      <c r="A8" s="73" t="s">
        <v>430</v>
      </c>
      <c r="B8" s="74">
        <f>COUNTIF('dmc2564 ข้อมูลดิบ'!$CQ$3:$CQ$164,"&lt;=120")</f>
        <v>111</v>
      </c>
      <c r="C8" s="74">
        <f>COUNTIFS('dmc2564 ข้อมูลดิบ'!$CQ$3:$CQ$164,"&gt;=121",'dmc2564 ข้อมูลดิบ'!$CQ$3:$CQ$164,"&lt;=200")</f>
        <v>28</v>
      </c>
      <c r="D8" s="74">
        <f>COUNTIFS('dmc2564 ข้อมูลดิบ'!$CQ$3:$CQ$164,"&gt;=201",'dmc2564 ข้อมูลดิบ'!$CQ$3:$CQ$164,"&lt;=300")</f>
        <v>14</v>
      </c>
      <c r="E8" s="74">
        <f>COUNTIFS('dmc2564 ข้อมูลดิบ'!$CQ$3:$CQ$164,"&gt;=301",'dmc2564 ข้อมูลดิบ'!$CQ$3:$CQ$164,"&lt;=499")</f>
        <v>4</v>
      </c>
      <c r="F8" s="74">
        <f>COUNTIFS('dmc2564 ข้อมูลดิบ'!$CQ$3:$CQ$164,"&gt;=500",'dmc2564 ข้อมูลดิบ'!$CQ$3:$CQ$164,"&lt;=1499")</f>
        <v>5</v>
      </c>
      <c r="G8" s="320">
        <f>COUNTIFS('dmc2564 ข้อมูลดิบ'!$CQ$3:$CQ$164,"&gt;=1500",'dmc2564 ข้อมูลดิบ'!$CQ$3:$CQ$164,"&lt;=2499")</f>
        <v>0</v>
      </c>
      <c r="H8" s="320">
        <f>COUNTIF('dmc2564 ข้อมูลดิบ'!$CQ$3:$CQ$164,"&gt;=2500")</f>
        <v>0</v>
      </c>
      <c r="I8" s="75">
        <f>B8+C8+D8+E8+F8+G8+H8</f>
        <v>162</v>
      </c>
    </row>
    <row r="9" spans="1:9" ht="21">
      <c r="A9" s="64"/>
      <c r="B9" s="64"/>
      <c r="C9" s="64"/>
      <c r="D9" s="64"/>
      <c r="E9" s="64"/>
      <c r="F9" s="64"/>
      <c r="G9" s="64"/>
      <c r="H9" s="64"/>
      <c r="I9" s="64"/>
    </row>
    <row r="10" spans="1:9" ht="45.75" customHeight="1">
      <c r="A10" s="64"/>
      <c r="B10" s="64"/>
      <c r="C10" s="64"/>
      <c r="D10" s="64"/>
      <c r="E10" s="64"/>
      <c r="F10" s="64"/>
      <c r="G10" s="64"/>
      <c r="H10" s="51"/>
      <c r="I10" s="64"/>
    </row>
    <row r="11" spans="1:9" s="76" customFormat="1" ht="21.75" customHeight="1">
      <c r="A11" s="325" t="s">
        <v>568</v>
      </c>
      <c r="B11" s="453" t="s">
        <v>526</v>
      </c>
      <c r="C11" s="451"/>
      <c r="D11" s="451"/>
      <c r="E11" s="451"/>
      <c r="F11" s="451"/>
      <c r="G11" s="451"/>
      <c r="H11" s="452"/>
      <c r="I11" s="468" t="s">
        <v>446</v>
      </c>
    </row>
    <row r="12" spans="1:9" s="76" customFormat="1" ht="21.75" customHeight="1">
      <c r="A12" s="319" t="s">
        <v>426</v>
      </c>
      <c r="B12" s="472" t="s">
        <v>449</v>
      </c>
      <c r="C12" s="472"/>
      <c r="D12" s="77" t="s">
        <v>450</v>
      </c>
      <c r="E12" s="77" t="s">
        <v>451</v>
      </c>
      <c r="F12" s="77" t="s">
        <v>452</v>
      </c>
      <c r="G12" s="77" t="s">
        <v>453</v>
      </c>
      <c r="H12" s="77" t="s">
        <v>454</v>
      </c>
      <c r="I12" s="469"/>
    </row>
    <row r="13" spans="1:9" s="76" customFormat="1" ht="47.25" customHeight="1">
      <c r="A13" s="73" t="s">
        <v>430</v>
      </c>
      <c r="B13" s="467">
        <f>COUNTIF('dmc2564 ข้อมูลดิบ'!$CQ$3:$CQ$164,"&lt;=20")</f>
        <v>11</v>
      </c>
      <c r="C13" s="467"/>
      <c r="D13" s="74">
        <f>COUNTIFS('dmc2564 ข้อมูลดิบ'!$CQ$3:$CQ$164,"&gt;=21",'dmc2564 ข้อมูลดิบ'!$CQ$3:$CQ$164,"&lt;=40")</f>
        <v>20</v>
      </c>
      <c r="E13" s="74">
        <f>COUNTIFS('dmc2564 ข้อมูลดิบ'!$CQ$3:$CQ$164,"&gt;=41",'dmc2564 ข้อมูลดิบ'!$CQ$3:$CQ$164,"&lt;=60")</f>
        <v>41</v>
      </c>
      <c r="F13" s="74">
        <f>COUNTIFS('dmc2564 ข้อมูลดิบ'!$CQ$3:$CQ$164,"&gt;=61",'dmc2564 ข้อมูลดิบ'!$CQ$3:$CQ$164,"&lt;=80")</f>
        <v>21</v>
      </c>
      <c r="G13" s="74">
        <f>COUNTIFS('dmc2564 ข้อมูลดิบ'!$CQ$3:$CQ$164,"&gt;=81",'dmc2564 ข้อมูลดิบ'!$CQ$3:$CQ$164,"&lt;=100")</f>
        <v>10</v>
      </c>
      <c r="H13" s="74">
        <f>COUNTIFS('dmc2564 ข้อมูลดิบ'!$CQ$3:$CQ$164,"&gt;=101",'dmc2564 ข้อมูลดิบ'!$CQ$3:$CQ$164,"&lt;=120")</f>
        <v>8</v>
      </c>
      <c r="I13" s="78">
        <f>SUM(B13:H13)</f>
        <v>111</v>
      </c>
    </row>
    <row r="14" spans="1:9" ht="21">
      <c r="A14" s="64"/>
      <c r="B14" s="64"/>
      <c r="C14" s="64"/>
      <c r="D14" s="64"/>
      <c r="E14" s="64"/>
      <c r="F14" s="64"/>
      <c r="G14" s="64"/>
      <c r="H14" s="64"/>
      <c r="I14" s="64"/>
    </row>
    <row r="15" spans="1:9" ht="21">
      <c r="A15" s="64"/>
      <c r="B15" s="64"/>
      <c r="C15" s="64"/>
      <c r="D15" s="64"/>
      <c r="E15" s="64"/>
      <c r="F15" s="64"/>
      <c r="G15" s="64"/>
      <c r="H15" s="64"/>
      <c r="I15" s="64"/>
    </row>
  </sheetData>
  <mergeCells count="7">
    <mergeCell ref="B13:C13"/>
    <mergeCell ref="I11:I12"/>
    <mergeCell ref="A2:I2"/>
    <mergeCell ref="A3:I3"/>
    <mergeCell ref="B12:C12"/>
    <mergeCell ref="B11:H11"/>
    <mergeCell ref="A4:I4"/>
  </mergeCells>
  <pageMargins left="0.86614173228346458" right="0.23622047244094491" top="0.55118110236220474" bottom="0.55118110236220474" header="0.31496062992125984" footer="0.31496062992125984"/>
  <pageSetup paperSize="9" firstPageNumber="46" orientation="landscape" useFirstPageNumber="1" horizontalDpi="4294967293" verticalDpi="0" r:id="rId1"/>
  <headerFooter alignWithMargins="0">
    <oddHeader>&amp;R&amp;P</oddHeader>
    <oddFooter>&amp;R&amp;"TH SarabunPSK,ธรรมดา"&amp;15ข้อมูลจากระบบ DMC ณ วันที่ 25 มิถุนายน 2564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4E7C-5E16-4FE6-96C3-1E1A885499AD}">
  <sheetPr>
    <tabColor theme="7" tint="0.39997558519241921"/>
  </sheetPr>
  <dimension ref="A1:R185"/>
  <sheetViews>
    <sheetView zoomScaleNormal="100" workbookViewId="0">
      <pane xSplit="2" ySplit="2" topLeftCell="C3" activePane="bottomRight" state="frozen"/>
      <selection activeCell="O8" sqref="O8"/>
      <selection pane="topRight" activeCell="O8" sqref="O8"/>
      <selection pane="bottomLeft" activeCell="O8" sqref="O8"/>
      <selection pane="bottomRight" activeCell="M14" sqref="M14"/>
    </sheetView>
  </sheetViews>
  <sheetFormatPr defaultColWidth="8.109375" defaultRowHeight="27.75" customHeight="1"/>
  <cols>
    <col min="1" max="1" width="13.33203125" style="353" bestFit="1" customWidth="1"/>
    <col min="2" max="2" width="39.33203125" style="335" bestFit="1" customWidth="1"/>
    <col min="3" max="5" width="7.5546875" style="353" customWidth="1"/>
    <col min="6" max="6" width="8.44140625" style="354" customWidth="1"/>
    <col min="7" max="12" width="7.5546875" style="353" customWidth="1"/>
    <col min="13" max="13" width="9.88671875" style="355" customWidth="1"/>
    <col min="14" max="16" width="6.6640625" style="353" customWidth="1"/>
    <col min="17" max="17" width="8.33203125" style="356" customWidth="1"/>
    <col min="18" max="18" width="10" style="353" bestFit="1" customWidth="1"/>
    <col min="19" max="16384" width="8.109375" style="335"/>
  </cols>
  <sheetData>
    <row r="1" spans="1:18" ht="27.75" customHeight="1">
      <c r="A1" s="475" t="s">
        <v>612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</row>
    <row r="2" spans="1:18" s="336" customFormat="1" ht="27.75" customHeight="1">
      <c r="A2" s="357" t="s">
        <v>303</v>
      </c>
      <c r="B2" s="357" t="s">
        <v>304</v>
      </c>
      <c r="C2" s="357" t="s">
        <v>8</v>
      </c>
      <c r="D2" s="357" t="s">
        <v>9</v>
      </c>
      <c r="E2" s="357" t="s">
        <v>300</v>
      </c>
      <c r="F2" s="358" t="s">
        <v>354</v>
      </c>
      <c r="G2" s="357" t="s">
        <v>2</v>
      </c>
      <c r="H2" s="357" t="s">
        <v>3</v>
      </c>
      <c r="I2" s="357" t="s">
        <v>4</v>
      </c>
      <c r="J2" s="357" t="s">
        <v>5</v>
      </c>
      <c r="K2" s="357" t="s">
        <v>6</v>
      </c>
      <c r="L2" s="357" t="s">
        <v>7</v>
      </c>
      <c r="M2" s="359" t="s">
        <v>355</v>
      </c>
      <c r="N2" s="357" t="s">
        <v>10</v>
      </c>
      <c r="O2" s="357" t="s">
        <v>11</v>
      </c>
      <c r="P2" s="357" t="s">
        <v>12</v>
      </c>
      <c r="Q2" s="360" t="s">
        <v>436</v>
      </c>
      <c r="R2" s="357" t="s">
        <v>1</v>
      </c>
    </row>
    <row r="3" spans="1:18" s="341" customFormat="1" ht="26.1" customHeight="1">
      <c r="A3" s="476" t="s">
        <v>613</v>
      </c>
      <c r="B3" s="477"/>
      <c r="C3" s="361">
        <f>SUM(C4:C62)</f>
        <v>126</v>
      </c>
      <c r="D3" s="361">
        <f t="shared" ref="D3:R3" si="0">SUM(D4:D62)</f>
        <v>399</v>
      </c>
      <c r="E3" s="361">
        <f t="shared" si="0"/>
        <v>526</v>
      </c>
      <c r="F3" s="362">
        <f t="shared" si="0"/>
        <v>1051</v>
      </c>
      <c r="G3" s="361">
        <f t="shared" si="0"/>
        <v>695</v>
      </c>
      <c r="H3" s="361">
        <f t="shared" si="0"/>
        <v>717</v>
      </c>
      <c r="I3" s="361">
        <f t="shared" si="0"/>
        <v>729</v>
      </c>
      <c r="J3" s="361">
        <f t="shared" si="0"/>
        <v>821</v>
      </c>
      <c r="K3" s="361">
        <f t="shared" si="0"/>
        <v>796</v>
      </c>
      <c r="L3" s="361">
        <f t="shared" si="0"/>
        <v>815</v>
      </c>
      <c r="M3" s="363">
        <f t="shared" si="0"/>
        <v>4573</v>
      </c>
      <c r="N3" s="361">
        <f t="shared" si="0"/>
        <v>313</v>
      </c>
      <c r="O3" s="361">
        <f t="shared" si="0"/>
        <v>295</v>
      </c>
      <c r="P3" s="361">
        <f t="shared" si="0"/>
        <v>287</v>
      </c>
      <c r="Q3" s="364">
        <f t="shared" si="0"/>
        <v>895</v>
      </c>
      <c r="R3" s="361">
        <f t="shared" si="0"/>
        <v>6519</v>
      </c>
    </row>
    <row r="4" spans="1:18" ht="26.1" customHeight="1">
      <c r="A4" s="365">
        <v>64020001</v>
      </c>
      <c r="B4" s="366" t="s">
        <v>170</v>
      </c>
      <c r="C4" s="367">
        <v>0</v>
      </c>
      <c r="D4" s="367">
        <v>12</v>
      </c>
      <c r="E4" s="367">
        <v>13</v>
      </c>
      <c r="F4" s="368">
        <f>SUM(C4:E4)</f>
        <v>25</v>
      </c>
      <c r="G4" s="367">
        <v>16</v>
      </c>
      <c r="H4" s="367">
        <v>18</v>
      </c>
      <c r="I4" s="367">
        <v>28</v>
      </c>
      <c r="J4" s="367">
        <v>21</v>
      </c>
      <c r="K4" s="367">
        <v>25</v>
      </c>
      <c r="L4" s="367">
        <v>33</v>
      </c>
      <c r="M4" s="369">
        <f>SUM(G4:L4)</f>
        <v>141</v>
      </c>
      <c r="N4" s="367">
        <v>20</v>
      </c>
      <c r="O4" s="367">
        <v>11</v>
      </c>
      <c r="P4" s="367">
        <v>30</v>
      </c>
      <c r="Q4" s="370">
        <f>SUM(N4:P4)</f>
        <v>61</v>
      </c>
      <c r="R4" s="367">
        <f>SUM(Q4,F4,M4)</f>
        <v>227</v>
      </c>
    </row>
    <row r="5" spans="1:18" ht="26.1" customHeight="1">
      <c r="A5" s="365">
        <v>64020002</v>
      </c>
      <c r="B5" s="366" t="s">
        <v>171</v>
      </c>
      <c r="C5" s="367">
        <v>0</v>
      </c>
      <c r="D5" s="367">
        <v>3</v>
      </c>
      <c r="E5" s="367">
        <v>6</v>
      </c>
      <c r="F5" s="368">
        <f t="shared" ref="F5:F62" si="1">SUM(C5:E5)</f>
        <v>9</v>
      </c>
      <c r="G5" s="367">
        <v>17</v>
      </c>
      <c r="H5" s="367">
        <v>17</v>
      </c>
      <c r="I5" s="367">
        <v>10</v>
      </c>
      <c r="J5" s="367">
        <v>17</v>
      </c>
      <c r="K5" s="367">
        <v>15</v>
      </c>
      <c r="L5" s="367">
        <v>20</v>
      </c>
      <c r="M5" s="369">
        <f t="shared" ref="M5:M62" si="2">SUM(G5:L5)</f>
        <v>96</v>
      </c>
      <c r="N5" s="367">
        <v>15</v>
      </c>
      <c r="O5" s="367">
        <v>17</v>
      </c>
      <c r="P5" s="367">
        <v>20</v>
      </c>
      <c r="Q5" s="370">
        <f t="shared" ref="Q5:Q62" si="3">SUM(N5:P5)</f>
        <v>52</v>
      </c>
      <c r="R5" s="367">
        <f t="shared" ref="R5:R62" si="4">SUM(Q5,F5,M5)</f>
        <v>157</v>
      </c>
    </row>
    <row r="6" spans="1:18" ht="26.1" customHeight="1">
      <c r="A6" s="365">
        <v>64020003</v>
      </c>
      <c r="B6" s="366" t="s">
        <v>172</v>
      </c>
      <c r="C6" s="367">
        <v>10</v>
      </c>
      <c r="D6" s="367">
        <v>9</v>
      </c>
      <c r="E6" s="367">
        <v>7</v>
      </c>
      <c r="F6" s="368">
        <f t="shared" si="1"/>
        <v>26</v>
      </c>
      <c r="G6" s="367">
        <v>7</v>
      </c>
      <c r="H6" s="367">
        <v>7</v>
      </c>
      <c r="I6" s="367">
        <v>9</v>
      </c>
      <c r="J6" s="367">
        <v>15</v>
      </c>
      <c r="K6" s="367">
        <v>8</v>
      </c>
      <c r="L6" s="367">
        <v>8</v>
      </c>
      <c r="M6" s="369">
        <f t="shared" si="2"/>
        <v>54</v>
      </c>
      <c r="N6" s="367">
        <v>0</v>
      </c>
      <c r="O6" s="367">
        <v>0</v>
      </c>
      <c r="P6" s="367">
        <v>0</v>
      </c>
      <c r="Q6" s="370">
        <f t="shared" si="3"/>
        <v>0</v>
      </c>
      <c r="R6" s="367">
        <f t="shared" si="4"/>
        <v>80</v>
      </c>
    </row>
    <row r="7" spans="1:18" ht="26.1" customHeight="1">
      <c r="A7" s="365">
        <v>64020004</v>
      </c>
      <c r="B7" s="366" t="s">
        <v>134</v>
      </c>
      <c r="C7" s="367">
        <v>0</v>
      </c>
      <c r="D7" s="367">
        <v>5</v>
      </c>
      <c r="E7" s="367">
        <v>6</v>
      </c>
      <c r="F7" s="368">
        <f t="shared" si="1"/>
        <v>11</v>
      </c>
      <c r="G7" s="367">
        <v>11</v>
      </c>
      <c r="H7" s="367">
        <v>6</v>
      </c>
      <c r="I7" s="367">
        <v>5</v>
      </c>
      <c r="J7" s="367">
        <v>4</v>
      </c>
      <c r="K7" s="367">
        <v>9</v>
      </c>
      <c r="L7" s="367">
        <v>6</v>
      </c>
      <c r="M7" s="369">
        <f t="shared" si="2"/>
        <v>41</v>
      </c>
      <c r="N7" s="367">
        <v>0</v>
      </c>
      <c r="O7" s="367">
        <v>0</v>
      </c>
      <c r="P7" s="367">
        <v>0</v>
      </c>
      <c r="Q7" s="370">
        <f t="shared" si="3"/>
        <v>0</v>
      </c>
      <c r="R7" s="367">
        <f t="shared" si="4"/>
        <v>52</v>
      </c>
    </row>
    <row r="8" spans="1:18" ht="26.1" customHeight="1">
      <c r="A8" s="365">
        <v>64020005</v>
      </c>
      <c r="B8" s="366" t="s">
        <v>136</v>
      </c>
      <c r="C8" s="367">
        <v>5</v>
      </c>
      <c r="D8" s="367">
        <v>1</v>
      </c>
      <c r="E8" s="367">
        <v>5</v>
      </c>
      <c r="F8" s="368">
        <f t="shared" si="1"/>
        <v>11</v>
      </c>
      <c r="G8" s="367">
        <v>2</v>
      </c>
      <c r="H8" s="367">
        <v>1</v>
      </c>
      <c r="I8" s="367">
        <v>4</v>
      </c>
      <c r="J8" s="367">
        <v>4</v>
      </c>
      <c r="K8" s="367">
        <v>4</v>
      </c>
      <c r="L8" s="367">
        <v>2</v>
      </c>
      <c r="M8" s="369">
        <f t="shared" si="2"/>
        <v>17</v>
      </c>
      <c r="N8" s="367">
        <v>0</v>
      </c>
      <c r="O8" s="367">
        <v>0</v>
      </c>
      <c r="P8" s="367">
        <v>0</v>
      </c>
      <c r="Q8" s="370">
        <f t="shared" si="3"/>
        <v>0</v>
      </c>
      <c r="R8" s="367">
        <f t="shared" si="4"/>
        <v>28</v>
      </c>
    </row>
    <row r="9" spans="1:18" ht="26.1" customHeight="1">
      <c r="A9" s="365">
        <v>64020006</v>
      </c>
      <c r="B9" s="366" t="s">
        <v>162</v>
      </c>
      <c r="C9" s="367">
        <v>3</v>
      </c>
      <c r="D9" s="367">
        <v>5</v>
      </c>
      <c r="E9" s="367">
        <v>4</v>
      </c>
      <c r="F9" s="368">
        <f t="shared" si="1"/>
        <v>12</v>
      </c>
      <c r="G9" s="367">
        <v>5</v>
      </c>
      <c r="H9" s="367">
        <v>6</v>
      </c>
      <c r="I9" s="367">
        <v>4</v>
      </c>
      <c r="J9" s="367">
        <v>7</v>
      </c>
      <c r="K9" s="367">
        <v>5</v>
      </c>
      <c r="L9" s="367">
        <v>3</v>
      </c>
      <c r="M9" s="369">
        <f t="shared" si="2"/>
        <v>30</v>
      </c>
      <c r="N9" s="367">
        <v>0</v>
      </c>
      <c r="O9" s="367">
        <v>0</v>
      </c>
      <c r="P9" s="367">
        <v>0</v>
      </c>
      <c r="Q9" s="370">
        <f t="shared" si="3"/>
        <v>0</v>
      </c>
      <c r="R9" s="367">
        <f t="shared" si="4"/>
        <v>42</v>
      </c>
    </row>
    <row r="10" spans="1:18" ht="26.1" customHeight="1">
      <c r="A10" s="365">
        <v>64020007</v>
      </c>
      <c r="B10" s="366" t="s">
        <v>164</v>
      </c>
      <c r="C10" s="367">
        <v>0</v>
      </c>
      <c r="D10" s="367">
        <v>3</v>
      </c>
      <c r="E10" s="367">
        <v>6</v>
      </c>
      <c r="F10" s="368">
        <f t="shared" si="1"/>
        <v>9</v>
      </c>
      <c r="G10" s="367">
        <v>8</v>
      </c>
      <c r="H10" s="367">
        <v>5</v>
      </c>
      <c r="I10" s="367">
        <v>8</v>
      </c>
      <c r="J10" s="367">
        <v>5</v>
      </c>
      <c r="K10" s="367">
        <v>10</v>
      </c>
      <c r="L10" s="367">
        <v>8</v>
      </c>
      <c r="M10" s="369">
        <f t="shared" si="2"/>
        <v>44</v>
      </c>
      <c r="N10" s="367">
        <v>0</v>
      </c>
      <c r="O10" s="367">
        <v>0</v>
      </c>
      <c r="P10" s="367">
        <v>0</v>
      </c>
      <c r="Q10" s="370">
        <f t="shared" si="3"/>
        <v>0</v>
      </c>
      <c r="R10" s="367">
        <f t="shared" si="4"/>
        <v>53</v>
      </c>
    </row>
    <row r="11" spans="1:18" ht="26.1" customHeight="1">
      <c r="A11" s="365">
        <v>64020008</v>
      </c>
      <c r="B11" s="366" t="s">
        <v>166</v>
      </c>
      <c r="C11" s="367">
        <v>0</v>
      </c>
      <c r="D11" s="367">
        <v>18</v>
      </c>
      <c r="E11" s="367">
        <v>23</v>
      </c>
      <c r="F11" s="368">
        <f t="shared" si="1"/>
        <v>41</v>
      </c>
      <c r="G11" s="367">
        <v>24</v>
      </c>
      <c r="H11" s="367">
        <v>29</v>
      </c>
      <c r="I11" s="367">
        <v>22</v>
      </c>
      <c r="J11" s="367">
        <v>27</v>
      </c>
      <c r="K11" s="367">
        <v>23</v>
      </c>
      <c r="L11" s="367">
        <v>25</v>
      </c>
      <c r="M11" s="369">
        <f t="shared" si="2"/>
        <v>150</v>
      </c>
      <c r="N11" s="367">
        <v>28</v>
      </c>
      <c r="O11" s="367">
        <v>32</v>
      </c>
      <c r="P11" s="367">
        <v>7</v>
      </c>
      <c r="Q11" s="370">
        <f t="shared" si="3"/>
        <v>67</v>
      </c>
      <c r="R11" s="367">
        <f t="shared" si="4"/>
        <v>258</v>
      </c>
    </row>
    <row r="12" spans="1:18" ht="26.1" customHeight="1">
      <c r="A12" s="365">
        <v>64020009</v>
      </c>
      <c r="B12" s="366" t="s">
        <v>168</v>
      </c>
      <c r="C12" s="367">
        <v>0</v>
      </c>
      <c r="D12" s="367">
        <v>2</v>
      </c>
      <c r="E12" s="367">
        <v>3</v>
      </c>
      <c r="F12" s="368">
        <f t="shared" si="1"/>
        <v>5</v>
      </c>
      <c r="G12" s="367">
        <v>2</v>
      </c>
      <c r="H12" s="367">
        <v>0</v>
      </c>
      <c r="I12" s="367">
        <v>3</v>
      </c>
      <c r="J12" s="367">
        <v>3</v>
      </c>
      <c r="K12" s="367">
        <v>4</v>
      </c>
      <c r="L12" s="367">
        <v>7</v>
      </c>
      <c r="M12" s="369">
        <f t="shared" si="2"/>
        <v>19</v>
      </c>
      <c r="N12" s="367">
        <v>0</v>
      </c>
      <c r="O12" s="367">
        <v>0</v>
      </c>
      <c r="P12" s="367">
        <v>0</v>
      </c>
      <c r="Q12" s="370">
        <f t="shared" si="3"/>
        <v>0</v>
      </c>
      <c r="R12" s="367">
        <f t="shared" si="4"/>
        <v>24</v>
      </c>
    </row>
    <row r="13" spans="1:18" ht="26.1" customHeight="1">
      <c r="A13" s="365">
        <v>64020010</v>
      </c>
      <c r="B13" s="366" t="s">
        <v>157</v>
      </c>
      <c r="C13" s="367">
        <v>0</v>
      </c>
      <c r="D13" s="367">
        <v>16</v>
      </c>
      <c r="E13" s="367">
        <v>18</v>
      </c>
      <c r="F13" s="368">
        <f t="shared" si="1"/>
        <v>34</v>
      </c>
      <c r="G13" s="367">
        <v>19</v>
      </c>
      <c r="H13" s="367">
        <v>21</v>
      </c>
      <c r="I13" s="367">
        <v>24</v>
      </c>
      <c r="J13" s="367">
        <v>18</v>
      </c>
      <c r="K13" s="367">
        <v>24</v>
      </c>
      <c r="L13" s="367">
        <v>29</v>
      </c>
      <c r="M13" s="369">
        <f t="shared" si="2"/>
        <v>135</v>
      </c>
      <c r="N13" s="367">
        <v>0</v>
      </c>
      <c r="O13" s="367">
        <v>0</v>
      </c>
      <c r="P13" s="367">
        <v>0</v>
      </c>
      <c r="Q13" s="370">
        <f t="shared" si="3"/>
        <v>0</v>
      </c>
      <c r="R13" s="367">
        <f t="shared" si="4"/>
        <v>169</v>
      </c>
    </row>
    <row r="14" spans="1:18" ht="26.1" customHeight="1">
      <c r="A14" s="365">
        <v>64020011</v>
      </c>
      <c r="B14" s="366" t="s">
        <v>258</v>
      </c>
      <c r="C14" s="367">
        <v>0</v>
      </c>
      <c r="D14" s="367">
        <v>3</v>
      </c>
      <c r="E14" s="367">
        <v>4</v>
      </c>
      <c r="F14" s="368">
        <f t="shared" si="1"/>
        <v>7</v>
      </c>
      <c r="G14" s="367">
        <v>3</v>
      </c>
      <c r="H14" s="367">
        <v>4</v>
      </c>
      <c r="I14" s="367">
        <v>0</v>
      </c>
      <c r="J14" s="367">
        <v>0</v>
      </c>
      <c r="K14" s="367">
        <v>0</v>
      </c>
      <c r="L14" s="367">
        <v>0</v>
      </c>
      <c r="M14" s="369">
        <f t="shared" si="2"/>
        <v>7</v>
      </c>
      <c r="N14" s="367">
        <v>0</v>
      </c>
      <c r="O14" s="367">
        <v>0</v>
      </c>
      <c r="P14" s="367">
        <v>0</v>
      </c>
      <c r="Q14" s="370">
        <f t="shared" si="3"/>
        <v>0</v>
      </c>
      <c r="R14" s="367">
        <f t="shared" si="4"/>
        <v>14</v>
      </c>
    </row>
    <row r="15" spans="1:18" ht="26.1" customHeight="1">
      <c r="A15" s="365">
        <v>64020012</v>
      </c>
      <c r="B15" s="366" t="s">
        <v>160</v>
      </c>
      <c r="C15" s="367">
        <v>0</v>
      </c>
      <c r="D15" s="367">
        <v>16</v>
      </c>
      <c r="E15" s="367">
        <v>33</v>
      </c>
      <c r="F15" s="368">
        <f t="shared" si="1"/>
        <v>49</v>
      </c>
      <c r="G15" s="367">
        <v>31</v>
      </c>
      <c r="H15" s="367">
        <v>34</v>
      </c>
      <c r="I15" s="367">
        <v>15</v>
      </c>
      <c r="J15" s="367">
        <v>20</v>
      </c>
      <c r="K15" s="367">
        <v>26</v>
      </c>
      <c r="L15" s="367">
        <v>24</v>
      </c>
      <c r="M15" s="369">
        <f t="shared" si="2"/>
        <v>150</v>
      </c>
      <c r="N15" s="367">
        <v>32</v>
      </c>
      <c r="O15" s="367">
        <v>16</v>
      </c>
      <c r="P15" s="367">
        <v>23</v>
      </c>
      <c r="Q15" s="370">
        <f t="shared" si="3"/>
        <v>71</v>
      </c>
      <c r="R15" s="367">
        <f t="shared" si="4"/>
        <v>270</v>
      </c>
    </row>
    <row r="16" spans="1:18" ht="26.1" customHeight="1">
      <c r="A16" s="365">
        <v>64020013</v>
      </c>
      <c r="B16" s="366" t="s">
        <v>114</v>
      </c>
      <c r="C16" s="367">
        <v>0</v>
      </c>
      <c r="D16" s="367">
        <v>1</v>
      </c>
      <c r="E16" s="367">
        <v>29</v>
      </c>
      <c r="F16" s="368">
        <f t="shared" si="1"/>
        <v>30</v>
      </c>
      <c r="G16" s="367">
        <v>18</v>
      </c>
      <c r="H16" s="367">
        <v>25</v>
      </c>
      <c r="I16" s="367">
        <v>28</v>
      </c>
      <c r="J16" s="367">
        <v>16</v>
      </c>
      <c r="K16" s="367">
        <v>28</v>
      </c>
      <c r="L16" s="367">
        <v>30</v>
      </c>
      <c r="M16" s="369">
        <f t="shared" si="2"/>
        <v>145</v>
      </c>
      <c r="N16" s="367">
        <v>0</v>
      </c>
      <c r="O16" s="367">
        <v>0</v>
      </c>
      <c r="P16" s="367">
        <v>0</v>
      </c>
      <c r="Q16" s="370">
        <f t="shared" si="3"/>
        <v>0</v>
      </c>
      <c r="R16" s="367">
        <f t="shared" si="4"/>
        <v>175</v>
      </c>
    </row>
    <row r="17" spans="1:18" ht="26.1" customHeight="1">
      <c r="A17" s="365">
        <v>64020014</v>
      </c>
      <c r="B17" s="366" t="s">
        <v>115</v>
      </c>
      <c r="C17" s="367">
        <v>0</v>
      </c>
      <c r="D17" s="367">
        <v>3</v>
      </c>
      <c r="E17" s="367">
        <v>4</v>
      </c>
      <c r="F17" s="368">
        <f t="shared" si="1"/>
        <v>7</v>
      </c>
      <c r="G17" s="367">
        <v>9</v>
      </c>
      <c r="H17" s="367">
        <v>4</v>
      </c>
      <c r="I17" s="367">
        <v>4</v>
      </c>
      <c r="J17" s="367">
        <v>5</v>
      </c>
      <c r="K17" s="367">
        <v>8</v>
      </c>
      <c r="L17" s="367">
        <v>11</v>
      </c>
      <c r="M17" s="369">
        <f t="shared" si="2"/>
        <v>41</v>
      </c>
      <c r="N17" s="367">
        <v>0</v>
      </c>
      <c r="O17" s="367">
        <v>0</v>
      </c>
      <c r="P17" s="367">
        <v>0</v>
      </c>
      <c r="Q17" s="370">
        <f t="shared" si="3"/>
        <v>0</v>
      </c>
      <c r="R17" s="367">
        <f t="shared" si="4"/>
        <v>48</v>
      </c>
    </row>
    <row r="18" spans="1:18" ht="26.1" customHeight="1">
      <c r="A18" s="365">
        <v>64020015</v>
      </c>
      <c r="B18" s="366" t="s">
        <v>116</v>
      </c>
      <c r="C18" s="367">
        <v>0</v>
      </c>
      <c r="D18" s="367">
        <v>0</v>
      </c>
      <c r="E18" s="367">
        <v>10</v>
      </c>
      <c r="F18" s="368">
        <f t="shared" si="1"/>
        <v>10</v>
      </c>
      <c r="G18" s="367">
        <v>9</v>
      </c>
      <c r="H18" s="367">
        <v>6</v>
      </c>
      <c r="I18" s="367">
        <v>8</v>
      </c>
      <c r="J18" s="367">
        <v>12</v>
      </c>
      <c r="K18" s="367">
        <v>10</v>
      </c>
      <c r="L18" s="367">
        <v>12</v>
      </c>
      <c r="M18" s="369">
        <f t="shared" si="2"/>
        <v>57</v>
      </c>
      <c r="N18" s="367">
        <v>0</v>
      </c>
      <c r="O18" s="367">
        <v>0</v>
      </c>
      <c r="P18" s="367">
        <v>0</v>
      </c>
      <c r="Q18" s="370">
        <f t="shared" si="3"/>
        <v>0</v>
      </c>
      <c r="R18" s="367">
        <f t="shared" si="4"/>
        <v>67</v>
      </c>
    </row>
    <row r="19" spans="1:18" ht="26.1" customHeight="1">
      <c r="A19" s="365">
        <v>64020016</v>
      </c>
      <c r="B19" s="366" t="s">
        <v>117</v>
      </c>
      <c r="C19" s="367">
        <v>0</v>
      </c>
      <c r="D19" s="367">
        <v>0</v>
      </c>
      <c r="E19" s="367">
        <v>0</v>
      </c>
      <c r="F19" s="368">
        <f t="shared" si="1"/>
        <v>0</v>
      </c>
      <c r="G19" s="367">
        <v>0</v>
      </c>
      <c r="H19" s="367">
        <v>0</v>
      </c>
      <c r="I19" s="367">
        <v>1</v>
      </c>
      <c r="J19" s="367">
        <v>3</v>
      </c>
      <c r="K19" s="367">
        <v>4</v>
      </c>
      <c r="L19" s="367">
        <v>4</v>
      </c>
      <c r="M19" s="369">
        <f t="shared" si="2"/>
        <v>12</v>
      </c>
      <c r="N19" s="367">
        <v>0</v>
      </c>
      <c r="O19" s="367">
        <v>0</v>
      </c>
      <c r="P19" s="367">
        <v>0</v>
      </c>
      <c r="Q19" s="370">
        <f t="shared" si="3"/>
        <v>0</v>
      </c>
      <c r="R19" s="367">
        <f t="shared" si="4"/>
        <v>12</v>
      </c>
    </row>
    <row r="20" spans="1:18" ht="26.1" customHeight="1">
      <c r="A20" s="365">
        <v>64020018</v>
      </c>
      <c r="B20" s="366" t="s">
        <v>119</v>
      </c>
      <c r="C20" s="367">
        <v>0</v>
      </c>
      <c r="D20" s="367">
        <v>4</v>
      </c>
      <c r="E20" s="367">
        <v>11</v>
      </c>
      <c r="F20" s="368">
        <f t="shared" si="1"/>
        <v>15</v>
      </c>
      <c r="G20" s="367">
        <v>8</v>
      </c>
      <c r="H20" s="367">
        <v>13</v>
      </c>
      <c r="I20" s="367">
        <v>11</v>
      </c>
      <c r="J20" s="367">
        <v>11</v>
      </c>
      <c r="K20" s="367">
        <v>2</v>
      </c>
      <c r="L20" s="367">
        <v>6</v>
      </c>
      <c r="M20" s="369">
        <f t="shared" si="2"/>
        <v>51</v>
      </c>
      <c r="N20" s="367">
        <v>0</v>
      </c>
      <c r="O20" s="367">
        <v>0</v>
      </c>
      <c r="P20" s="367">
        <v>0</v>
      </c>
      <c r="Q20" s="370">
        <f t="shared" si="3"/>
        <v>0</v>
      </c>
      <c r="R20" s="367">
        <f t="shared" si="4"/>
        <v>66</v>
      </c>
    </row>
    <row r="21" spans="1:18" ht="26.1" customHeight="1">
      <c r="A21" s="365">
        <v>64020019</v>
      </c>
      <c r="B21" s="366" t="s">
        <v>121</v>
      </c>
      <c r="C21" s="367">
        <v>0</v>
      </c>
      <c r="D21" s="367">
        <v>0</v>
      </c>
      <c r="E21" s="367">
        <v>3</v>
      </c>
      <c r="F21" s="368">
        <f t="shared" si="1"/>
        <v>3</v>
      </c>
      <c r="G21" s="367">
        <v>7</v>
      </c>
      <c r="H21" s="367">
        <v>14</v>
      </c>
      <c r="I21" s="367">
        <v>6</v>
      </c>
      <c r="J21" s="367">
        <v>12</v>
      </c>
      <c r="K21" s="367">
        <v>8</v>
      </c>
      <c r="L21" s="367">
        <v>11</v>
      </c>
      <c r="M21" s="369">
        <f t="shared" si="2"/>
        <v>58</v>
      </c>
      <c r="N21" s="367">
        <v>0</v>
      </c>
      <c r="O21" s="367">
        <v>0</v>
      </c>
      <c r="P21" s="367">
        <v>0</v>
      </c>
      <c r="Q21" s="370">
        <f t="shared" si="3"/>
        <v>0</v>
      </c>
      <c r="R21" s="367">
        <f t="shared" si="4"/>
        <v>61</v>
      </c>
    </row>
    <row r="22" spans="1:18" ht="26.1" customHeight="1">
      <c r="A22" s="365">
        <v>64020020</v>
      </c>
      <c r="B22" s="366" t="s">
        <v>123</v>
      </c>
      <c r="C22" s="367">
        <v>0</v>
      </c>
      <c r="D22" s="367">
        <v>7</v>
      </c>
      <c r="E22" s="367">
        <v>3</v>
      </c>
      <c r="F22" s="368">
        <f t="shared" si="1"/>
        <v>10</v>
      </c>
      <c r="G22" s="367">
        <v>8</v>
      </c>
      <c r="H22" s="367">
        <v>7</v>
      </c>
      <c r="I22" s="367">
        <v>7</v>
      </c>
      <c r="J22" s="367">
        <v>5</v>
      </c>
      <c r="K22" s="367">
        <v>4</v>
      </c>
      <c r="L22" s="367">
        <v>7</v>
      </c>
      <c r="M22" s="369">
        <f t="shared" si="2"/>
        <v>38</v>
      </c>
      <c r="N22" s="367">
        <v>0</v>
      </c>
      <c r="O22" s="367">
        <v>0</v>
      </c>
      <c r="P22" s="367">
        <v>0</v>
      </c>
      <c r="Q22" s="370">
        <f t="shared" si="3"/>
        <v>0</v>
      </c>
      <c r="R22" s="367">
        <f t="shared" si="4"/>
        <v>48</v>
      </c>
    </row>
    <row r="23" spans="1:18" ht="26.1" customHeight="1">
      <c r="A23" s="365">
        <v>64020021</v>
      </c>
      <c r="B23" s="366" t="s">
        <v>125</v>
      </c>
      <c r="C23" s="367">
        <v>0</v>
      </c>
      <c r="D23" s="367">
        <v>0</v>
      </c>
      <c r="E23" s="367">
        <v>3</v>
      </c>
      <c r="F23" s="368">
        <f t="shared" si="1"/>
        <v>3</v>
      </c>
      <c r="G23" s="367">
        <v>3</v>
      </c>
      <c r="H23" s="367">
        <v>4</v>
      </c>
      <c r="I23" s="367">
        <v>3</v>
      </c>
      <c r="J23" s="367">
        <v>6</v>
      </c>
      <c r="K23" s="367">
        <v>6</v>
      </c>
      <c r="L23" s="367">
        <v>1</v>
      </c>
      <c r="M23" s="369">
        <f t="shared" si="2"/>
        <v>23</v>
      </c>
      <c r="N23" s="367">
        <v>0</v>
      </c>
      <c r="O23" s="367">
        <v>0</v>
      </c>
      <c r="P23" s="367">
        <v>0</v>
      </c>
      <c r="Q23" s="370">
        <f t="shared" si="3"/>
        <v>0</v>
      </c>
      <c r="R23" s="367">
        <f t="shared" si="4"/>
        <v>26</v>
      </c>
    </row>
    <row r="24" spans="1:18" ht="26.1" customHeight="1">
      <c r="A24" s="365">
        <v>64020022</v>
      </c>
      <c r="B24" s="366" t="s">
        <v>138</v>
      </c>
      <c r="C24" s="367">
        <v>0</v>
      </c>
      <c r="D24" s="367">
        <v>1</v>
      </c>
      <c r="E24" s="367">
        <v>3</v>
      </c>
      <c r="F24" s="368">
        <f t="shared" si="1"/>
        <v>4</v>
      </c>
      <c r="G24" s="367">
        <v>5</v>
      </c>
      <c r="H24" s="367">
        <v>5</v>
      </c>
      <c r="I24" s="367">
        <v>5</v>
      </c>
      <c r="J24" s="367">
        <v>8</v>
      </c>
      <c r="K24" s="367">
        <v>5</v>
      </c>
      <c r="L24" s="367">
        <v>4</v>
      </c>
      <c r="M24" s="369">
        <f t="shared" si="2"/>
        <v>32</v>
      </c>
      <c r="N24" s="367">
        <v>0</v>
      </c>
      <c r="O24" s="367">
        <v>0</v>
      </c>
      <c r="P24" s="367">
        <v>0</v>
      </c>
      <c r="Q24" s="370">
        <f t="shared" si="3"/>
        <v>0</v>
      </c>
      <c r="R24" s="367">
        <f t="shared" si="4"/>
        <v>36</v>
      </c>
    </row>
    <row r="25" spans="1:18" ht="26.1" customHeight="1">
      <c r="A25" s="365">
        <v>64020023</v>
      </c>
      <c r="B25" s="366" t="s">
        <v>139</v>
      </c>
      <c r="C25" s="367">
        <v>0</v>
      </c>
      <c r="D25" s="367">
        <v>8</v>
      </c>
      <c r="E25" s="367">
        <v>5</v>
      </c>
      <c r="F25" s="368">
        <f t="shared" si="1"/>
        <v>13</v>
      </c>
      <c r="G25" s="367">
        <v>12</v>
      </c>
      <c r="H25" s="367">
        <v>5</v>
      </c>
      <c r="I25" s="367">
        <v>18</v>
      </c>
      <c r="J25" s="367">
        <v>15</v>
      </c>
      <c r="K25" s="367">
        <v>10</v>
      </c>
      <c r="L25" s="367">
        <v>11</v>
      </c>
      <c r="M25" s="369">
        <f t="shared" si="2"/>
        <v>71</v>
      </c>
      <c r="N25" s="367">
        <v>0</v>
      </c>
      <c r="O25" s="367">
        <v>0</v>
      </c>
      <c r="P25" s="367">
        <v>0</v>
      </c>
      <c r="Q25" s="370">
        <f t="shared" si="3"/>
        <v>0</v>
      </c>
      <c r="R25" s="367">
        <f t="shared" si="4"/>
        <v>84</v>
      </c>
    </row>
    <row r="26" spans="1:18" ht="26.1" customHeight="1">
      <c r="A26" s="365">
        <v>64020024</v>
      </c>
      <c r="B26" s="366" t="s">
        <v>141</v>
      </c>
      <c r="C26" s="367">
        <v>0</v>
      </c>
      <c r="D26" s="367">
        <v>10</v>
      </c>
      <c r="E26" s="367">
        <v>7</v>
      </c>
      <c r="F26" s="368">
        <f t="shared" si="1"/>
        <v>17</v>
      </c>
      <c r="G26" s="367">
        <v>4</v>
      </c>
      <c r="H26" s="367">
        <v>3</v>
      </c>
      <c r="I26" s="367">
        <v>6</v>
      </c>
      <c r="J26" s="367">
        <v>5</v>
      </c>
      <c r="K26" s="367">
        <v>2</v>
      </c>
      <c r="L26" s="367">
        <v>4</v>
      </c>
      <c r="M26" s="369">
        <f t="shared" si="2"/>
        <v>24</v>
      </c>
      <c r="N26" s="367">
        <v>0</v>
      </c>
      <c r="O26" s="367">
        <v>0</v>
      </c>
      <c r="P26" s="367">
        <v>0</v>
      </c>
      <c r="Q26" s="370">
        <f t="shared" si="3"/>
        <v>0</v>
      </c>
      <c r="R26" s="367">
        <f t="shared" si="4"/>
        <v>41</v>
      </c>
    </row>
    <row r="27" spans="1:18" ht="26.1" customHeight="1">
      <c r="A27" s="365">
        <v>64020025</v>
      </c>
      <c r="B27" s="366" t="s">
        <v>143</v>
      </c>
      <c r="C27" s="367">
        <v>0</v>
      </c>
      <c r="D27" s="367">
        <v>0</v>
      </c>
      <c r="E27" s="367">
        <v>0</v>
      </c>
      <c r="F27" s="368">
        <f t="shared" si="1"/>
        <v>0</v>
      </c>
      <c r="G27" s="367">
        <v>0</v>
      </c>
      <c r="H27" s="367">
        <v>0</v>
      </c>
      <c r="I27" s="367">
        <v>2</v>
      </c>
      <c r="J27" s="367">
        <v>1</v>
      </c>
      <c r="K27" s="367">
        <v>1</v>
      </c>
      <c r="L27" s="367">
        <v>1</v>
      </c>
      <c r="M27" s="369">
        <f t="shared" si="2"/>
        <v>5</v>
      </c>
      <c r="N27" s="367">
        <v>0</v>
      </c>
      <c r="O27" s="367">
        <v>0</v>
      </c>
      <c r="P27" s="367">
        <v>0</v>
      </c>
      <c r="Q27" s="370">
        <f t="shared" si="3"/>
        <v>0</v>
      </c>
      <c r="R27" s="367">
        <f t="shared" si="4"/>
        <v>5</v>
      </c>
    </row>
    <row r="28" spans="1:18" ht="26.1" customHeight="1">
      <c r="A28" s="365">
        <v>64020027</v>
      </c>
      <c r="B28" s="366" t="s">
        <v>145</v>
      </c>
      <c r="C28" s="367">
        <v>0</v>
      </c>
      <c r="D28" s="367">
        <v>1</v>
      </c>
      <c r="E28" s="367">
        <v>5</v>
      </c>
      <c r="F28" s="368">
        <f t="shared" si="1"/>
        <v>6</v>
      </c>
      <c r="G28" s="367">
        <v>6</v>
      </c>
      <c r="H28" s="367">
        <v>5</v>
      </c>
      <c r="I28" s="367">
        <v>4</v>
      </c>
      <c r="J28" s="367">
        <v>5</v>
      </c>
      <c r="K28" s="367">
        <v>4</v>
      </c>
      <c r="L28" s="367">
        <v>5</v>
      </c>
      <c r="M28" s="369">
        <f t="shared" si="2"/>
        <v>29</v>
      </c>
      <c r="N28" s="367">
        <v>0</v>
      </c>
      <c r="O28" s="367">
        <v>0</v>
      </c>
      <c r="P28" s="367">
        <v>0</v>
      </c>
      <c r="Q28" s="370">
        <f t="shared" si="3"/>
        <v>0</v>
      </c>
      <c r="R28" s="367">
        <f t="shared" si="4"/>
        <v>35</v>
      </c>
    </row>
    <row r="29" spans="1:18" ht="26.1" customHeight="1">
      <c r="A29" s="365">
        <v>64020029</v>
      </c>
      <c r="B29" s="366" t="s">
        <v>147</v>
      </c>
      <c r="C29" s="367">
        <v>10</v>
      </c>
      <c r="D29" s="367">
        <v>16</v>
      </c>
      <c r="E29" s="367">
        <v>13</v>
      </c>
      <c r="F29" s="368">
        <f t="shared" si="1"/>
        <v>39</v>
      </c>
      <c r="G29" s="367">
        <v>10</v>
      </c>
      <c r="H29" s="367">
        <v>9</v>
      </c>
      <c r="I29" s="367">
        <v>12</v>
      </c>
      <c r="J29" s="367">
        <v>4</v>
      </c>
      <c r="K29" s="367">
        <v>15</v>
      </c>
      <c r="L29" s="367">
        <v>16</v>
      </c>
      <c r="M29" s="369">
        <f t="shared" si="2"/>
        <v>66</v>
      </c>
      <c r="N29" s="367">
        <v>18</v>
      </c>
      <c r="O29" s="367">
        <v>13</v>
      </c>
      <c r="P29" s="367">
        <v>21</v>
      </c>
      <c r="Q29" s="370">
        <f t="shared" si="3"/>
        <v>52</v>
      </c>
      <c r="R29" s="367">
        <f t="shared" si="4"/>
        <v>157</v>
      </c>
    </row>
    <row r="30" spans="1:18" ht="26.1" customHeight="1">
      <c r="A30" s="365">
        <v>64020030</v>
      </c>
      <c r="B30" s="366" t="s">
        <v>149</v>
      </c>
      <c r="C30" s="367">
        <v>3</v>
      </c>
      <c r="D30" s="367">
        <v>11</v>
      </c>
      <c r="E30" s="367">
        <v>3</v>
      </c>
      <c r="F30" s="368">
        <f t="shared" si="1"/>
        <v>17</v>
      </c>
      <c r="G30" s="367">
        <v>6</v>
      </c>
      <c r="H30" s="367">
        <v>3</v>
      </c>
      <c r="I30" s="367">
        <v>2</v>
      </c>
      <c r="J30" s="367">
        <v>4</v>
      </c>
      <c r="K30" s="367">
        <v>3</v>
      </c>
      <c r="L30" s="367">
        <v>5</v>
      </c>
      <c r="M30" s="369">
        <f t="shared" si="2"/>
        <v>23</v>
      </c>
      <c r="N30" s="367">
        <v>0</v>
      </c>
      <c r="O30" s="367">
        <v>0</v>
      </c>
      <c r="P30" s="367">
        <v>0</v>
      </c>
      <c r="Q30" s="370">
        <f t="shared" si="3"/>
        <v>0</v>
      </c>
      <c r="R30" s="367">
        <f t="shared" si="4"/>
        <v>40</v>
      </c>
    </row>
    <row r="31" spans="1:18" ht="26.1" customHeight="1">
      <c r="A31" s="365">
        <v>64020032</v>
      </c>
      <c r="B31" s="366" t="s">
        <v>335</v>
      </c>
      <c r="C31" s="367">
        <v>0</v>
      </c>
      <c r="D31" s="367">
        <v>2</v>
      </c>
      <c r="E31" s="367">
        <v>2</v>
      </c>
      <c r="F31" s="368">
        <f t="shared" si="1"/>
        <v>4</v>
      </c>
      <c r="G31" s="367">
        <v>4</v>
      </c>
      <c r="H31" s="367">
        <v>4</v>
      </c>
      <c r="I31" s="367">
        <v>4</v>
      </c>
      <c r="J31" s="367">
        <v>3</v>
      </c>
      <c r="K31" s="367">
        <v>6</v>
      </c>
      <c r="L31" s="367">
        <v>3</v>
      </c>
      <c r="M31" s="369">
        <f t="shared" si="2"/>
        <v>24</v>
      </c>
      <c r="N31" s="367">
        <v>0</v>
      </c>
      <c r="O31" s="367">
        <v>0</v>
      </c>
      <c r="P31" s="367">
        <v>0</v>
      </c>
      <c r="Q31" s="370">
        <f t="shared" si="3"/>
        <v>0</v>
      </c>
      <c r="R31" s="367">
        <f t="shared" si="4"/>
        <v>28</v>
      </c>
    </row>
    <row r="32" spans="1:18" ht="26.1" customHeight="1">
      <c r="A32" s="365">
        <v>64020033</v>
      </c>
      <c r="B32" s="366" t="s">
        <v>150</v>
      </c>
      <c r="C32" s="367">
        <v>0</v>
      </c>
      <c r="D32" s="367">
        <v>4</v>
      </c>
      <c r="E32" s="367">
        <v>5</v>
      </c>
      <c r="F32" s="368">
        <f t="shared" si="1"/>
        <v>9</v>
      </c>
      <c r="G32" s="367">
        <v>5</v>
      </c>
      <c r="H32" s="367">
        <v>9</v>
      </c>
      <c r="I32" s="367">
        <v>9</v>
      </c>
      <c r="J32" s="367">
        <v>9</v>
      </c>
      <c r="K32" s="367">
        <v>6</v>
      </c>
      <c r="L32" s="367">
        <v>11</v>
      </c>
      <c r="M32" s="369">
        <f t="shared" si="2"/>
        <v>49</v>
      </c>
      <c r="N32" s="367">
        <v>0</v>
      </c>
      <c r="O32" s="367">
        <v>0</v>
      </c>
      <c r="P32" s="367">
        <v>0</v>
      </c>
      <c r="Q32" s="370">
        <f t="shared" si="3"/>
        <v>0</v>
      </c>
      <c r="R32" s="367">
        <f t="shared" si="4"/>
        <v>58</v>
      </c>
    </row>
    <row r="33" spans="1:18" ht="26.1" customHeight="1">
      <c r="A33" s="365">
        <v>64020034</v>
      </c>
      <c r="B33" s="366" t="s">
        <v>152</v>
      </c>
      <c r="C33" s="367">
        <v>13</v>
      </c>
      <c r="D33" s="367">
        <v>18</v>
      </c>
      <c r="E33" s="367">
        <v>12</v>
      </c>
      <c r="F33" s="368">
        <f t="shared" si="1"/>
        <v>43</v>
      </c>
      <c r="G33" s="367">
        <v>18</v>
      </c>
      <c r="H33" s="367">
        <v>19</v>
      </c>
      <c r="I33" s="367">
        <v>18</v>
      </c>
      <c r="J33" s="367">
        <v>21</v>
      </c>
      <c r="K33" s="367">
        <v>15</v>
      </c>
      <c r="L33" s="367">
        <v>27</v>
      </c>
      <c r="M33" s="369">
        <f t="shared" si="2"/>
        <v>118</v>
      </c>
      <c r="N33" s="367">
        <v>21</v>
      </c>
      <c r="O33" s="367">
        <v>30</v>
      </c>
      <c r="P33" s="367">
        <v>14</v>
      </c>
      <c r="Q33" s="370">
        <f t="shared" si="3"/>
        <v>65</v>
      </c>
      <c r="R33" s="367">
        <f t="shared" si="4"/>
        <v>226</v>
      </c>
    </row>
    <row r="34" spans="1:18" ht="26.1" customHeight="1">
      <c r="A34" s="365">
        <v>64020036</v>
      </c>
      <c r="B34" s="366" t="s">
        <v>154</v>
      </c>
      <c r="C34" s="367">
        <v>0</v>
      </c>
      <c r="D34" s="367">
        <v>3</v>
      </c>
      <c r="E34" s="367">
        <v>4</v>
      </c>
      <c r="F34" s="368">
        <f t="shared" si="1"/>
        <v>7</v>
      </c>
      <c r="G34" s="367">
        <v>6</v>
      </c>
      <c r="H34" s="367">
        <v>9</v>
      </c>
      <c r="I34" s="367">
        <v>12</v>
      </c>
      <c r="J34" s="367">
        <v>5</v>
      </c>
      <c r="K34" s="367">
        <v>2</v>
      </c>
      <c r="L34" s="367">
        <v>7</v>
      </c>
      <c r="M34" s="369">
        <f t="shared" si="2"/>
        <v>41</v>
      </c>
      <c r="N34" s="367">
        <v>0</v>
      </c>
      <c r="O34" s="367">
        <v>0</v>
      </c>
      <c r="P34" s="367">
        <v>0</v>
      </c>
      <c r="Q34" s="370">
        <f t="shared" si="3"/>
        <v>0</v>
      </c>
      <c r="R34" s="367">
        <f t="shared" si="4"/>
        <v>48</v>
      </c>
    </row>
    <row r="35" spans="1:18" ht="26.1" customHeight="1">
      <c r="A35" s="365">
        <v>64020037</v>
      </c>
      <c r="B35" s="366" t="s">
        <v>113</v>
      </c>
      <c r="C35" s="367">
        <v>3</v>
      </c>
      <c r="D35" s="367">
        <v>4</v>
      </c>
      <c r="E35" s="367">
        <v>7</v>
      </c>
      <c r="F35" s="368">
        <f t="shared" si="1"/>
        <v>14</v>
      </c>
      <c r="G35" s="367">
        <v>2</v>
      </c>
      <c r="H35" s="367">
        <v>4</v>
      </c>
      <c r="I35" s="367">
        <v>0</v>
      </c>
      <c r="J35" s="367">
        <v>11</v>
      </c>
      <c r="K35" s="367">
        <v>8</v>
      </c>
      <c r="L35" s="367">
        <v>5</v>
      </c>
      <c r="M35" s="369">
        <f t="shared" si="2"/>
        <v>30</v>
      </c>
      <c r="N35" s="367">
        <v>0</v>
      </c>
      <c r="O35" s="367">
        <v>0</v>
      </c>
      <c r="P35" s="367">
        <v>0</v>
      </c>
      <c r="Q35" s="370">
        <f t="shared" si="3"/>
        <v>0</v>
      </c>
      <c r="R35" s="367">
        <f t="shared" si="4"/>
        <v>44</v>
      </c>
    </row>
    <row r="36" spans="1:18" ht="26.1" customHeight="1">
      <c r="A36" s="365">
        <v>64020038</v>
      </c>
      <c r="B36" s="366" t="s">
        <v>108</v>
      </c>
      <c r="C36" s="367">
        <v>5</v>
      </c>
      <c r="D36" s="367">
        <v>6</v>
      </c>
      <c r="E36" s="367">
        <v>7</v>
      </c>
      <c r="F36" s="368">
        <f t="shared" si="1"/>
        <v>18</v>
      </c>
      <c r="G36" s="367">
        <v>9</v>
      </c>
      <c r="H36" s="367">
        <v>13</v>
      </c>
      <c r="I36" s="367">
        <v>7</v>
      </c>
      <c r="J36" s="367">
        <v>7</v>
      </c>
      <c r="K36" s="367">
        <v>2</v>
      </c>
      <c r="L36" s="367">
        <v>10</v>
      </c>
      <c r="M36" s="369">
        <f t="shared" si="2"/>
        <v>48</v>
      </c>
      <c r="N36" s="367">
        <v>0</v>
      </c>
      <c r="O36" s="367">
        <v>0</v>
      </c>
      <c r="P36" s="367">
        <v>0</v>
      </c>
      <c r="Q36" s="370">
        <f t="shared" si="3"/>
        <v>0</v>
      </c>
      <c r="R36" s="367">
        <f t="shared" si="4"/>
        <v>66</v>
      </c>
    </row>
    <row r="37" spans="1:18" ht="26.1" customHeight="1">
      <c r="A37" s="365">
        <v>64020039</v>
      </c>
      <c r="B37" s="366" t="s">
        <v>110</v>
      </c>
      <c r="C37" s="367">
        <v>7</v>
      </c>
      <c r="D37" s="367">
        <v>6</v>
      </c>
      <c r="E37" s="367">
        <v>9</v>
      </c>
      <c r="F37" s="368">
        <f t="shared" si="1"/>
        <v>22</v>
      </c>
      <c r="G37" s="367">
        <v>4</v>
      </c>
      <c r="H37" s="367">
        <v>14</v>
      </c>
      <c r="I37" s="367">
        <v>9</v>
      </c>
      <c r="J37" s="367">
        <v>14</v>
      </c>
      <c r="K37" s="367">
        <v>7</v>
      </c>
      <c r="L37" s="367">
        <v>7</v>
      </c>
      <c r="M37" s="369">
        <f t="shared" si="2"/>
        <v>55</v>
      </c>
      <c r="N37" s="367">
        <v>0</v>
      </c>
      <c r="O37" s="367">
        <v>0</v>
      </c>
      <c r="P37" s="367">
        <v>0</v>
      </c>
      <c r="Q37" s="370">
        <f t="shared" si="3"/>
        <v>0</v>
      </c>
      <c r="R37" s="367">
        <f t="shared" si="4"/>
        <v>77</v>
      </c>
    </row>
    <row r="38" spans="1:18" ht="26.1" customHeight="1">
      <c r="A38" s="365">
        <v>64020040</v>
      </c>
      <c r="B38" s="366" t="s">
        <v>336</v>
      </c>
      <c r="C38" s="367">
        <v>0</v>
      </c>
      <c r="D38" s="367">
        <v>14</v>
      </c>
      <c r="E38" s="367">
        <v>17</v>
      </c>
      <c r="F38" s="368">
        <f t="shared" si="1"/>
        <v>31</v>
      </c>
      <c r="G38" s="367">
        <v>17</v>
      </c>
      <c r="H38" s="367">
        <v>17</v>
      </c>
      <c r="I38" s="367">
        <v>22</v>
      </c>
      <c r="J38" s="367">
        <v>13</v>
      </c>
      <c r="K38" s="367">
        <v>16</v>
      </c>
      <c r="L38" s="367">
        <v>24</v>
      </c>
      <c r="M38" s="369">
        <f t="shared" si="2"/>
        <v>109</v>
      </c>
      <c r="N38" s="367">
        <v>15</v>
      </c>
      <c r="O38" s="367">
        <v>10</v>
      </c>
      <c r="P38" s="367">
        <v>10</v>
      </c>
      <c r="Q38" s="370">
        <f t="shared" si="3"/>
        <v>35</v>
      </c>
      <c r="R38" s="367">
        <f t="shared" si="4"/>
        <v>175</v>
      </c>
    </row>
    <row r="39" spans="1:18" ht="26.1" customHeight="1">
      <c r="A39" s="365">
        <v>64020041</v>
      </c>
      <c r="B39" s="366" t="s">
        <v>337</v>
      </c>
      <c r="C39" s="367">
        <v>1</v>
      </c>
      <c r="D39" s="367">
        <v>3</v>
      </c>
      <c r="E39" s="367">
        <v>6</v>
      </c>
      <c r="F39" s="368">
        <f t="shared" si="1"/>
        <v>10</v>
      </c>
      <c r="G39" s="367">
        <v>8</v>
      </c>
      <c r="H39" s="367">
        <v>4</v>
      </c>
      <c r="I39" s="367">
        <v>0</v>
      </c>
      <c r="J39" s="367">
        <v>10</v>
      </c>
      <c r="K39" s="367">
        <v>22</v>
      </c>
      <c r="L39" s="367">
        <v>17</v>
      </c>
      <c r="M39" s="369">
        <f t="shared" si="2"/>
        <v>61</v>
      </c>
      <c r="N39" s="367">
        <v>0</v>
      </c>
      <c r="O39" s="367">
        <v>0</v>
      </c>
      <c r="P39" s="367">
        <v>0</v>
      </c>
      <c r="Q39" s="370">
        <f t="shared" si="3"/>
        <v>0</v>
      </c>
      <c r="R39" s="367">
        <f t="shared" si="4"/>
        <v>71</v>
      </c>
    </row>
    <row r="40" spans="1:18" ht="26.1" customHeight="1">
      <c r="A40" s="365">
        <v>64020042</v>
      </c>
      <c r="B40" s="366" t="s">
        <v>107</v>
      </c>
      <c r="C40" s="367">
        <v>0</v>
      </c>
      <c r="D40" s="367">
        <v>17</v>
      </c>
      <c r="E40" s="367">
        <v>16</v>
      </c>
      <c r="F40" s="368">
        <f t="shared" si="1"/>
        <v>33</v>
      </c>
      <c r="G40" s="367">
        <v>21</v>
      </c>
      <c r="H40" s="367">
        <v>26</v>
      </c>
      <c r="I40" s="367">
        <v>25</v>
      </c>
      <c r="J40" s="367">
        <v>27</v>
      </c>
      <c r="K40" s="367">
        <v>19</v>
      </c>
      <c r="L40" s="367">
        <v>21</v>
      </c>
      <c r="M40" s="369">
        <f t="shared" si="2"/>
        <v>139</v>
      </c>
      <c r="N40" s="367">
        <v>32</v>
      </c>
      <c r="O40" s="367">
        <v>37</v>
      </c>
      <c r="P40" s="367">
        <v>35</v>
      </c>
      <c r="Q40" s="370">
        <f t="shared" si="3"/>
        <v>104</v>
      </c>
      <c r="R40" s="367">
        <f t="shared" si="4"/>
        <v>276</v>
      </c>
    </row>
    <row r="41" spans="1:18" ht="26.1" customHeight="1">
      <c r="A41" s="365">
        <v>64020043</v>
      </c>
      <c r="B41" s="366" t="s">
        <v>338</v>
      </c>
      <c r="C41" s="367">
        <v>5</v>
      </c>
      <c r="D41" s="367">
        <v>2</v>
      </c>
      <c r="E41" s="367">
        <v>10</v>
      </c>
      <c r="F41" s="368">
        <f t="shared" si="1"/>
        <v>17</v>
      </c>
      <c r="G41" s="367">
        <v>3</v>
      </c>
      <c r="H41" s="367">
        <v>9</v>
      </c>
      <c r="I41" s="367">
        <v>4</v>
      </c>
      <c r="J41" s="367">
        <v>8</v>
      </c>
      <c r="K41" s="367">
        <v>7</v>
      </c>
      <c r="L41" s="367">
        <v>3</v>
      </c>
      <c r="M41" s="369">
        <f t="shared" si="2"/>
        <v>34</v>
      </c>
      <c r="N41" s="367">
        <v>0</v>
      </c>
      <c r="O41" s="367">
        <v>0</v>
      </c>
      <c r="P41" s="367">
        <v>0</v>
      </c>
      <c r="Q41" s="370">
        <f t="shared" si="3"/>
        <v>0</v>
      </c>
      <c r="R41" s="367">
        <f t="shared" si="4"/>
        <v>51</v>
      </c>
    </row>
    <row r="42" spans="1:18" ht="26.1" customHeight="1">
      <c r="A42" s="365">
        <v>64020044</v>
      </c>
      <c r="B42" s="366" t="s">
        <v>272</v>
      </c>
      <c r="C42" s="367">
        <v>0</v>
      </c>
      <c r="D42" s="367">
        <v>8</v>
      </c>
      <c r="E42" s="367">
        <v>19</v>
      </c>
      <c r="F42" s="368">
        <f t="shared" si="1"/>
        <v>27</v>
      </c>
      <c r="G42" s="367">
        <v>11</v>
      </c>
      <c r="H42" s="367">
        <v>13</v>
      </c>
      <c r="I42" s="367">
        <v>15</v>
      </c>
      <c r="J42" s="367">
        <v>22</v>
      </c>
      <c r="K42" s="367">
        <v>18</v>
      </c>
      <c r="L42" s="367">
        <v>8</v>
      </c>
      <c r="M42" s="369">
        <f t="shared" si="2"/>
        <v>87</v>
      </c>
      <c r="N42" s="367">
        <v>24</v>
      </c>
      <c r="O42" s="367">
        <v>16</v>
      </c>
      <c r="P42" s="367">
        <v>15</v>
      </c>
      <c r="Q42" s="370">
        <f t="shared" si="3"/>
        <v>55</v>
      </c>
      <c r="R42" s="367">
        <f t="shared" si="4"/>
        <v>169</v>
      </c>
    </row>
    <row r="43" spans="1:18" ht="26.1" customHeight="1">
      <c r="A43" s="365">
        <v>64020045</v>
      </c>
      <c r="B43" s="366" t="s">
        <v>273</v>
      </c>
      <c r="C43" s="367">
        <v>0</v>
      </c>
      <c r="D43" s="367">
        <v>4</v>
      </c>
      <c r="E43" s="367">
        <v>4</v>
      </c>
      <c r="F43" s="368">
        <f t="shared" si="1"/>
        <v>8</v>
      </c>
      <c r="G43" s="367">
        <v>6</v>
      </c>
      <c r="H43" s="367">
        <v>3</v>
      </c>
      <c r="I43" s="367">
        <v>5</v>
      </c>
      <c r="J43" s="367">
        <v>8</v>
      </c>
      <c r="K43" s="367">
        <v>12</v>
      </c>
      <c r="L43" s="367">
        <v>11</v>
      </c>
      <c r="M43" s="369">
        <f t="shared" si="2"/>
        <v>45</v>
      </c>
      <c r="N43" s="367">
        <v>0</v>
      </c>
      <c r="O43" s="367">
        <v>0</v>
      </c>
      <c r="P43" s="367">
        <v>0</v>
      </c>
      <c r="Q43" s="370">
        <f t="shared" si="3"/>
        <v>0</v>
      </c>
      <c r="R43" s="367">
        <f t="shared" si="4"/>
        <v>53</v>
      </c>
    </row>
    <row r="44" spans="1:18" ht="26.1" customHeight="1">
      <c r="A44" s="365">
        <v>64020046</v>
      </c>
      <c r="B44" s="366" t="s">
        <v>274</v>
      </c>
      <c r="C44" s="367">
        <v>0</v>
      </c>
      <c r="D44" s="367">
        <v>15</v>
      </c>
      <c r="E44" s="367">
        <v>22</v>
      </c>
      <c r="F44" s="368">
        <f t="shared" si="1"/>
        <v>37</v>
      </c>
      <c r="G44" s="367">
        <v>26</v>
      </c>
      <c r="H44" s="367">
        <v>25</v>
      </c>
      <c r="I44" s="367">
        <v>22</v>
      </c>
      <c r="J44" s="367">
        <v>32</v>
      </c>
      <c r="K44" s="367">
        <v>26</v>
      </c>
      <c r="L44" s="367">
        <v>29</v>
      </c>
      <c r="M44" s="369">
        <f t="shared" si="2"/>
        <v>160</v>
      </c>
      <c r="N44" s="367">
        <v>34</v>
      </c>
      <c r="O44" s="367">
        <v>37</v>
      </c>
      <c r="P44" s="367">
        <v>31</v>
      </c>
      <c r="Q44" s="370">
        <f t="shared" si="3"/>
        <v>102</v>
      </c>
      <c r="R44" s="367">
        <f t="shared" si="4"/>
        <v>299</v>
      </c>
    </row>
    <row r="45" spans="1:18" ht="26.1" customHeight="1">
      <c r="A45" s="365">
        <v>64020047</v>
      </c>
      <c r="B45" s="366" t="s">
        <v>275</v>
      </c>
      <c r="C45" s="367">
        <v>9</v>
      </c>
      <c r="D45" s="367">
        <v>19</v>
      </c>
      <c r="E45" s="367">
        <v>21</v>
      </c>
      <c r="F45" s="368">
        <f t="shared" si="1"/>
        <v>49</v>
      </c>
      <c r="G45" s="367">
        <v>23</v>
      </c>
      <c r="H45" s="367">
        <v>37</v>
      </c>
      <c r="I45" s="367">
        <v>41</v>
      </c>
      <c r="J45" s="367">
        <v>41</v>
      </c>
      <c r="K45" s="367">
        <v>35</v>
      </c>
      <c r="L45" s="367">
        <v>35</v>
      </c>
      <c r="M45" s="369">
        <f t="shared" si="2"/>
        <v>212</v>
      </c>
      <c r="N45" s="367">
        <v>27</v>
      </c>
      <c r="O45" s="367">
        <v>27</v>
      </c>
      <c r="P45" s="367">
        <v>22</v>
      </c>
      <c r="Q45" s="370">
        <f t="shared" si="3"/>
        <v>76</v>
      </c>
      <c r="R45" s="367">
        <f t="shared" si="4"/>
        <v>337</v>
      </c>
    </row>
    <row r="46" spans="1:18" ht="26.1" customHeight="1">
      <c r="A46" s="365">
        <v>64020048</v>
      </c>
      <c r="B46" s="366" t="s">
        <v>614</v>
      </c>
      <c r="C46" s="367">
        <v>5</v>
      </c>
      <c r="D46" s="367">
        <v>11</v>
      </c>
      <c r="E46" s="367">
        <v>16</v>
      </c>
      <c r="F46" s="368">
        <f t="shared" si="1"/>
        <v>32</v>
      </c>
      <c r="G46" s="367">
        <v>18</v>
      </c>
      <c r="H46" s="367">
        <v>16</v>
      </c>
      <c r="I46" s="367">
        <v>12</v>
      </c>
      <c r="J46" s="367">
        <v>13</v>
      </c>
      <c r="K46" s="367">
        <v>22</v>
      </c>
      <c r="L46" s="367">
        <v>17</v>
      </c>
      <c r="M46" s="369">
        <f t="shared" si="2"/>
        <v>98</v>
      </c>
      <c r="N46" s="367">
        <v>22</v>
      </c>
      <c r="O46" s="367">
        <v>17</v>
      </c>
      <c r="P46" s="367">
        <v>14</v>
      </c>
      <c r="Q46" s="370">
        <f t="shared" si="3"/>
        <v>53</v>
      </c>
      <c r="R46" s="367">
        <f t="shared" si="4"/>
        <v>183</v>
      </c>
    </row>
    <row r="47" spans="1:18" ht="26.1" customHeight="1">
      <c r="A47" s="365">
        <v>64020049</v>
      </c>
      <c r="B47" s="366" t="s">
        <v>277</v>
      </c>
      <c r="C47" s="367">
        <v>0</v>
      </c>
      <c r="D47" s="367">
        <v>3</v>
      </c>
      <c r="E47" s="367">
        <v>2</v>
      </c>
      <c r="F47" s="368">
        <f t="shared" si="1"/>
        <v>5</v>
      </c>
      <c r="G47" s="367">
        <v>6</v>
      </c>
      <c r="H47" s="367">
        <v>8</v>
      </c>
      <c r="I47" s="367">
        <v>9</v>
      </c>
      <c r="J47" s="367">
        <v>9</v>
      </c>
      <c r="K47" s="367">
        <v>5</v>
      </c>
      <c r="L47" s="367">
        <v>8</v>
      </c>
      <c r="M47" s="369">
        <f t="shared" si="2"/>
        <v>45</v>
      </c>
      <c r="N47" s="367">
        <v>0</v>
      </c>
      <c r="O47" s="367">
        <v>0</v>
      </c>
      <c r="P47" s="367">
        <v>0</v>
      </c>
      <c r="Q47" s="370">
        <f t="shared" si="3"/>
        <v>0</v>
      </c>
      <c r="R47" s="367">
        <f t="shared" si="4"/>
        <v>50</v>
      </c>
    </row>
    <row r="48" spans="1:18" ht="26.1" customHeight="1">
      <c r="A48" s="365">
        <v>64020050</v>
      </c>
      <c r="B48" s="366" t="s">
        <v>278</v>
      </c>
      <c r="C48" s="367">
        <v>0</v>
      </c>
      <c r="D48" s="367">
        <v>2</v>
      </c>
      <c r="E48" s="367">
        <v>6</v>
      </c>
      <c r="F48" s="368">
        <f t="shared" si="1"/>
        <v>8</v>
      </c>
      <c r="G48" s="367">
        <v>7</v>
      </c>
      <c r="H48" s="367">
        <v>6</v>
      </c>
      <c r="I48" s="367">
        <v>5</v>
      </c>
      <c r="J48" s="367">
        <v>5</v>
      </c>
      <c r="K48" s="367">
        <v>2</v>
      </c>
      <c r="L48" s="367">
        <v>3</v>
      </c>
      <c r="M48" s="369">
        <f t="shared" si="2"/>
        <v>28</v>
      </c>
      <c r="N48" s="367">
        <v>0</v>
      </c>
      <c r="O48" s="367">
        <v>0</v>
      </c>
      <c r="P48" s="367">
        <v>0</v>
      </c>
      <c r="Q48" s="370">
        <f t="shared" si="3"/>
        <v>0</v>
      </c>
      <c r="R48" s="367">
        <f t="shared" si="4"/>
        <v>36</v>
      </c>
    </row>
    <row r="49" spans="1:18" ht="26.1" customHeight="1">
      <c r="A49" s="365">
        <v>64020051</v>
      </c>
      <c r="B49" s="366" t="s">
        <v>279</v>
      </c>
      <c r="C49" s="367">
        <v>19</v>
      </c>
      <c r="D49" s="367">
        <v>12</v>
      </c>
      <c r="E49" s="367">
        <v>16</v>
      </c>
      <c r="F49" s="368">
        <f t="shared" si="1"/>
        <v>47</v>
      </c>
      <c r="G49" s="367">
        <v>14</v>
      </c>
      <c r="H49" s="367">
        <v>16</v>
      </c>
      <c r="I49" s="367">
        <v>17</v>
      </c>
      <c r="J49" s="367">
        <v>9</v>
      </c>
      <c r="K49" s="367">
        <v>16</v>
      </c>
      <c r="L49" s="367">
        <v>16</v>
      </c>
      <c r="M49" s="369">
        <f t="shared" si="2"/>
        <v>88</v>
      </c>
      <c r="N49" s="367">
        <v>0</v>
      </c>
      <c r="O49" s="367">
        <v>0</v>
      </c>
      <c r="P49" s="367">
        <v>0</v>
      </c>
      <c r="Q49" s="370">
        <f t="shared" si="3"/>
        <v>0</v>
      </c>
      <c r="R49" s="367">
        <f t="shared" si="4"/>
        <v>135</v>
      </c>
    </row>
    <row r="50" spans="1:18" ht="26.1" customHeight="1">
      <c r="A50" s="365">
        <v>64020053</v>
      </c>
      <c r="B50" s="366" t="s">
        <v>179</v>
      </c>
      <c r="C50" s="367">
        <v>3</v>
      </c>
      <c r="D50" s="367">
        <v>5</v>
      </c>
      <c r="E50" s="367">
        <v>2</v>
      </c>
      <c r="F50" s="368">
        <f t="shared" si="1"/>
        <v>10</v>
      </c>
      <c r="G50" s="367">
        <v>3</v>
      </c>
      <c r="H50" s="367">
        <v>3</v>
      </c>
      <c r="I50" s="367">
        <v>6</v>
      </c>
      <c r="J50" s="367">
        <v>4</v>
      </c>
      <c r="K50" s="367">
        <v>5</v>
      </c>
      <c r="L50" s="367">
        <v>9</v>
      </c>
      <c r="M50" s="369">
        <f t="shared" si="2"/>
        <v>30</v>
      </c>
      <c r="N50" s="367">
        <v>0</v>
      </c>
      <c r="O50" s="367">
        <v>0</v>
      </c>
      <c r="P50" s="367">
        <v>0</v>
      </c>
      <c r="Q50" s="370">
        <f t="shared" si="3"/>
        <v>0</v>
      </c>
      <c r="R50" s="367">
        <f t="shared" si="4"/>
        <v>40</v>
      </c>
    </row>
    <row r="51" spans="1:18" ht="26.1" customHeight="1">
      <c r="A51" s="365">
        <v>64020055</v>
      </c>
      <c r="B51" s="366" t="s">
        <v>180</v>
      </c>
      <c r="C51" s="367">
        <v>3</v>
      </c>
      <c r="D51" s="367">
        <v>1</v>
      </c>
      <c r="E51" s="367">
        <v>6</v>
      </c>
      <c r="F51" s="368">
        <f t="shared" si="1"/>
        <v>10</v>
      </c>
      <c r="G51" s="367">
        <v>5</v>
      </c>
      <c r="H51" s="367">
        <v>2</v>
      </c>
      <c r="I51" s="367">
        <v>1</v>
      </c>
      <c r="J51" s="367">
        <v>3</v>
      </c>
      <c r="K51" s="367">
        <v>4</v>
      </c>
      <c r="L51" s="367">
        <v>4</v>
      </c>
      <c r="M51" s="369">
        <f t="shared" si="2"/>
        <v>19</v>
      </c>
      <c r="N51" s="367">
        <v>0</v>
      </c>
      <c r="O51" s="367">
        <v>0</v>
      </c>
      <c r="P51" s="367">
        <v>0</v>
      </c>
      <c r="Q51" s="370">
        <f t="shared" si="3"/>
        <v>0</v>
      </c>
      <c r="R51" s="367">
        <f t="shared" si="4"/>
        <v>29</v>
      </c>
    </row>
    <row r="52" spans="1:18" ht="26.1" customHeight="1">
      <c r="A52" s="365">
        <v>64020057</v>
      </c>
      <c r="B52" s="366" t="s">
        <v>177</v>
      </c>
      <c r="C52" s="367">
        <v>0</v>
      </c>
      <c r="D52" s="367">
        <v>18</v>
      </c>
      <c r="E52" s="367">
        <v>8</v>
      </c>
      <c r="F52" s="368">
        <f t="shared" si="1"/>
        <v>26</v>
      </c>
      <c r="G52" s="367">
        <v>11</v>
      </c>
      <c r="H52" s="367">
        <v>5</v>
      </c>
      <c r="I52" s="367">
        <v>16</v>
      </c>
      <c r="J52" s="367">
        <v>24</v>
      </c>
      <c r="K52" s="367">
        <v>30</v>
      </c>
      <c r="L52" s="367">
        <v>15</v>
      </c>
      <c r="M52" s="369">
        <f t="shared" si="2"/>
        <v>101</v>
      </c>
      <c r="N52" s="367">
        <v>0</v>
      </c>
      <c r="O52" s="367">
        <v>0</v>
      </c>
      <c r="P52" s="367">
        <v>0</v>
      </c>
      <c r="Q52" s="370">
        <f t="shared" si="3"/>
        <v>0</v>
      </c>
      <c r="R52" s="367">
        <f t="shared" si="4"/>
        <v>127</v>
      </c>
    </row>
    <row r="53" spans="1:18" ht="26.1" customHeight="1">
      <c r="A53" s="365">
        <v>64020058</v>
      </c>
      <c r="B53" s="366" t="s">
        <v>175</v>
      </c>
      <c r="C53" s="367">
        <v>8</v>
      </c>
      <c r="D53" s="367">
        <v>5</v>
      </c>
      <c r="E53" s="367">
        <v>7</v>
      </c>
      <c r="F53" s="368">
        <f t="shared" si="1"/>
        <v>20</v>
      </c>
      <c r="G53" s="367">
        <v>11</v>
      </c>
      <c r="H53" s="367">
        <v>9</v>
      </c>
      <c r="I53" s="367">
        <v>8</v>
      </c>
      <c r="J53" s="367">
        <v>8</v>
      </c>
      <c r="K53" s="367">
        <v>14</v>
      </c>
      <c r="L53" s="367">
        <v>9</v>
      </c>
      <c r="M53" s="369">
        <f t="shared" si="2"/>
        <v>59</v>
      </c>
      <c r="N53" s="367">
        <v>0</v>
      </c>
      <c r="O53" s="367">
        <v>0</v>
      </c>
      <c r="P53" s="367">
        <v>0</v>
      </c>
      <c r="Q53" s="370">
        <f t="shared" si="3"/>
        <v>0</v>
      </c>
      <c r="R53" s="367">
        <f t="shared" si="4"/>
        <v>79</v>
      </c>
    </row>
    <row r="54" spans="1:18" ht="26.1" customHeight="1">
      <c r="A54" s="365">
        <v>64020059</v>
      </c>
      <c r="B54" s="366" t="s">
        <v>173</v>
      </c>
      <c r="C54" s="367">
        <v>0</v>
      </c>
      <c r="D54" s="367">
        <v>31</v>
      </c>
      <c r="E54" s="367">
        <v>34</v>
      </c>
      <c r="F54" s="368">
        <f t="shared" si="1"/>
        <v>65</v>
      </c>
      <c r="G54" s="367">
        <v>31</v>
      </c>
      <c r="H54" s="367">
        <v>31</v>
      </c>
      <c r="I54" s="367">
        <v>35</v>
      </c>
      <c r="J54" s="367">
        <v>46</v>
      </c>
      <c r="K54" s="367">
        <v>39</v>
      </c>
      <c r="L54" s="367">
        <v>31</v>
      </c>
      <c r="M54" s="369">
        <f t="shared" si="2"/>
        <v>213</v>
      </c>
      <c r="N54" s="367">
        <v>25</v>
      </c>
      <c r="O54" s="367">
        <v>32</v>
      </c>
      <c r="P54" s="367">
        <v>45</v>
      </c>
      <c r="Q54" s="370">
        <f t="shared" si="3"/>
        <v>102</v>
      </c>
      <c r="R54" s="367">
        <f t="shared" si="4"/>
        <v>380</v>
      </c>
    </row>
    <row r="55" spans="1:18" ht="26.1" customHeight="1">
      <c r="A55" s="365">
        <v>64020060</v>
      </c>
      <c r="B55" s="366" t="s">
        <v>280</v>
      </c>
      <c r="C55" s="367">
        <v>8</v>
      </c>
      <c r="D55" s="367">
        <v>5</v>
      </c>
      <c r="E55" s="367">
        <v>1</v>
      </c>
      <c r="F55" s="368">
        <f t="shared" si="1"/>
        <v>14</v>
      </c>
      <c r="G55" s="367">
        <v>8</v>
      </c>
      <c r="H55" s="367">
        <v>7</v>
      </c>
      <c r="I55" s="367">
        <v>13</v>
      </c>
      <c r="J55" s="367">
        <v>4</v>
      </c>
      <c r="K55" s="367">
        <v>9</v>
      </c>
      <c r="L55" s="367">
        <v>5</v>
      </c>
      <c r="M55" s="369">
        <f t="shared" si="2"/>
        <v>46</v>
      </c>
      <c r="N55" s="367">
        <v>0</v>
      </c>
      <c r="O55" s="367">
        <v>0</v>
      </c>
      <c r="P55" s="367">
        <v>0</v>
      </c>
      <c r="Q55" s="370">
        <f t="shared" si="3"/>
        <v>0</v>
      </c>
      <c r="R55" s="367">
        <f t="shared" si="4"/>
        <v>60</v>
      </c>
    </row>
    <row r="56" spans="1:18" ht="26.1" customHeight="1">
      <c r="A56" s="365">
        <v>64020061</v>
      </c>
      <c r="B56" s="366" t="s">
        <v>281</v>
      </c>
      <c r="C56" s="367">
        <v>0</v>
      </c>
      <c r="D56" s="367">
        <v>0</v>
      </c>
      <c r="E56" s="367">
        <v>0</v>
      </c>
      <c r="F56" s="368">
        <f t="shared" si="1"/>
        <v>0</v>
      </c>
      <c r="G56" s="367">
        <v>0</v>
      </c>
      <c r="H56" s="367">
        <v>4</v>
      </c>
      <c r="I56" s="367">
        <v>4</v>
      </c>
      <c r="J56" s="367">
        <v>8</v>
      </c>
      <c r="K56" s="367">
        <v>6</v>
      </c>
      <c r="L56" s="367">
        <v>3</v>
      </c>
      <c r="M56" s="369">
        <f t="shared" si="2"/>
        <v>25</v>
      </c>
      <c r="N56" s="367">
        <v>0</v>
      </c>
      <c r="O56" s="367">
        <v>0</v>
      </c>
      <c r="P56" s="367">
        <v>0</v>
      </c>
      <c r="Q56" s="370">
        <f t="shared" si="3"/>
        <v>0</v>
      </c>
      <c r="R56" s="367">
        <f t="shared" si="4"/>
        <v>25</v>
      </c>
    </row>
    <row r="57" spans="1:18" ht="26.1" customHeight="1">
      <c r="A57" s="365">
        <v>64020062</v>
      </c>
      <c r="B57" s="366" t="s">
        <v>282</v>
      </c>
      <c r="C57" s="367">
        <v>0</v>
      </c>
      <c r="D57" s="367">
        <v>0</v>
      </c>
      <c r="E57" s="367">
        <v>1</v>
      </c>
      <c r="F57" s="368">
        <f t="shared" si="1"/>
        <v>1</v>
      </c>
      <c r="G57" s="367">
        <v>5</v>
      </c>
      <c r="H57" s="367">
        <v>3</v>
      </c>
      <c r="I57" s="367">
        <v>0</v>
      </c>
      <c r="J57" s="367">
        <v>4</v>
      </c>
      <c r="K57" s="367">
        <v>6</v>
      </c>
      <c r="L57" s="367">
        <v>3</v>
      </c>
      <c r="M57" s="369">
        <f t="shared" si="2"/>
        <v>21</v>
      </c>
      <c r="N57" s="367">
        <v>0</v>
      </c>
      <c r="O57" s="367">
        <v>0</v>
      </c>
      <c r="P57" s="367">
        <v>0</v>
      </c>
      <c r="Q57" s="370">
        <f t="shared" si="3"/>
        <v>0</v>
      </c>
      <c r="R57" s="367">
        <f t="shared" si="4"/>
        <v>22</v>
      </c>
    </row>
    <row r="58" spans="1:18" ht="26.1" customHeight="1">
      <c r="A58" s="365">
        <v>64020063</v>
      </c>
      <c r="B58" s="366" t="s">
        <v>283</v>
      </c>
      <c r="C58" s="367">
        <v>0</v>
      </c>
      <c r="D58" s="367">
        <v>2</v>
      </c>
      <c r="E58" s="367">
        <v>9</v>
      </c>
      <c r="F58" s="368">
        <f t="shared" si="1"/>
        <v>11</v>
      </c>
      <c r="G58" s="367">
        <v>9</v>
      </c>
      <c r="H58" s="367">
        <v>12</v>
      </c>
      <c r="I58" s="367">
        <v>15</v>
      </c>
      <c r="J58" s="367">
        <v>17</v>
      </c>
      <c r="K58" s="367">
        <v>12</v>
      </c>
      <c r="L58" s="367">
        <v>9</v>
      </c>
      <c r="M58" s="369">
        <f t="shared" si="2"/>
        <v>74</v>
      </c>
      <c r="N58" s="367">
        <v>0</v>
      </c>
      <c r="O58" s="367">
        <v>0</v>
      </c>
      <c r="P58" s="367">
        <v>0</v>
      </c>
      <c r="Q58" s="370">
        <f t="shared" si="3"/>
        <v>0</v>
      </c>
      <c r="R58" s="367">
        <f t="shared" si="4"/>
        <v>85</v>
      </c>
    </row>
    <row r="59" spans="1:18" ht="26.1" customHeight="1">
      <c r="A59" s="365">
        <v>64020064</v>
      </c>
      <c r="B59" s="366" t="s">
        <v>339</v>
      </c>
      <c r="C59" s="367">
        <v>0</v>
      </c>
      <c r="D59" s="367">
        <v>0</v>
      </c>
      <c r="E59" s="367">
        <v>0</v>
      </c>
      <c r="F59" s="368">
        <f t="shared" si="1"/>
        <v>0</v>
      </c>
      <c r="G59" s="367">
        <v>0</v>
      </c>
      <c r="H59" s="367">
        <v>0</v>
      </c>
      <c r="I59" s="367">
        <v>0</v>
      </c>
      <c r="J59" s="367">
        <v>0</v>
      </c>
      <c r="K59" s="367">
        <v>0</v>
      </c>
      <c r="L59" s="367">
        <v>0</v>
      </c>
      <c r="M59" s="369">
        <f t="shared" si="2"/>
        <v>0</v>
      </c>
      <c r="N59" s="367">
        <v>0</v>
      </c>
      <c r="O59" s="367">
        <v>0</v>
      </c>
      <c r="P59" s="367">
        <v>0</v>
      </c>
      <c r="Q59" s="370">
        <f t="shared" si="3"/>
        <v>0</v>
      </c>
      <c r="R59" s="367">
        <f t="shared" si="4"/>
        <v>0</v>
      </c>
    </row>
    <row r="60" spans="1:18" ht="26.1" customHeight="1">
      <c r="A60" s="365">
        <v>64020065</v>
      </c>
      <c r="B60" s="366" t="s">
        <v>284</v>
      </c>
      <c r="C60" s="367">
        <v>6</v>
      </c>
      <c r="D60" s="367">
        <v>5</v>
      </c>
      <c r="E60" s="367">
        <v>6</v>
      </c>
      <c r="F60" s="368">
        <f t="shared" si="1"/>
        <v>17</v>
      </c>
      <c r="G60" s="367">
        <v>9</v>
      </c>
      <c r="H60" s="367">
        <v>8</v>
      </c>
      <c r="I60" s="367">
        <v>11</v>
      </c>
      <c r="J60" s="367">
        <v>8</v>
      </c>
      <c r="K60" s="367">
        <v>6</v>
      </c>
      <c r="L60" s="367">
        <v>10</v>
      </c>
      <c r="M60" s="369">
        <f t="shared" si="2"/>
        <v>52</v>
      </c>
      <c r="N60" s="367">
        <v>0</v>
      </c>
      <c r="O60" s="367">
        <v>0</v>
      </c>
      <c r="P60" s="367">
        <v>0</v>
      </c>
      <c r="Q60" s="370">
        <f t="shared" si="3"/>
        <v>0</v>
      </c>
      <c r="R60" s="367">
        <f t="shared" si="4"/>
        <v>69</v>
      </c>
    </row>
    <row r="61" spans="1:18" ht="26.1" customHeight="1">
      <c r="A61" s="365">
        <v>64020067</v>
      </c>
      <c r="B61" s="366" t="s">
        <v>285</v>
      </c>
      <c r="C61" s="367">
        <v>0</v>
      </c>
      <c r="D61" s="367">
        <v>6</v>
      </c>
      <c r="E61" s="367">
        <v>3</v>
      </c>
      <c r="F61" s="368">
        <f t="shared" si="1"/>
        <v>9</v>
      </c>
      <c r="G61" s="367">
        <v>27</v>
      </c>
      <c r="H61" s="367">
        <v>18</v>
      </c>
      <c r="I61" s="367">
        <v>24</v>
      </c>
      <c r="J61" s="367">
        <v>33</v>
      </c>
      <c r="K61" s="367">
        <v>16</v>
      </c>
      <c r="L61" s="367">
        <v>42</v>
      </c>
      <c r="M61" s="369">
        <f t="shared" si="2"/>
        <v>160</v>
      </c>
      <c r="N61" s="367">
        <v>0</v>
      </c>
      <c r="O61" s="367">
        <v>0</v>
      </c>
      <c r="P61" s="367">
        <v>0</v>
      </c>
      <c r="Q61" s="370">
        <f t="shared" si="3"/>
        <v>0</v>
      </c>
      <c r="R61" s="367">
        <f t="shared" si="4"/>
        <v>169</v>
      </c>
    </row>
    <row r="62" spans="1:18" ht="26.1" customHeight="1">
      <c r="A62" s="365">
        <v>64020068</v>
      </c>
      <c r="B62" s="366" t="s">
        <v>286</v>
      </c>
      <c r="C62" s="367">
        <v>0</v>
      </c>
      <c r="D62" s="367">
        <v>13</v>
      </c>
      <c r="E62" s="367">
        <v>21</v>
      </c>
      <c r="F62" s="368">
        <f t="shared" si="1"/>
        <v>34</v>
      </c>
      <c r="G62" s="367">
        <v>118</v>
      </c>
      <c r="H62" s="367">
        <v>112</v>
      </c>
      <c r="I62" s="367">
        <v>111</v>
      </c>
      <c r="J62" s="367">
        <v>142</v>
      </c>
      <c r="K62" s="367">
        <v>140</v>
      </c>
      <c r="L62" s="367">
        <v>120</v>
      </c>
      <c r="M62" s="369">
        <f t="shared" si="2"/>
        <v>743</v>
      </c>
      <c r="N62" s="367">
        <v>0</v>
      </c>
      <c r="O62" s="367">
        <v>0</v>
      </c>
      <c r="P62" s="367">
        <v>0</v>
      </c>
      <c r="Q62" s="370">
        <f t="shared" si="3"/>
        <v>0</v>
      </c>
      <c r="R62" s="367">
        <f t="shared" si="4"/>
        <v>777</v>
      </c>
    </row>
    <row r="63" spans="1:18" s="478" customFormat="1" ht="27.75" customHeight="1"/>
    <row r="64" spans="1:18" s="341" customFormat="1" ht="27.75" customHeight="1">
      <c r="A64" s="473" t="s">
        <v>615</v>
      </c>
      <c r="B64" s="474"/>
      <c r="C64" s="337">
        <f>SUM(C65:C99)</f>
        <v>60</v>
      </c>
      <c r="D64" s="337">
        <f t="shared" ref="D64:R64" si="5">SUM(D65:D99)</f>
        <v>348</v>
      </c>
      <c r="E64" s="337">
        <f t="shared" si="5"/>
        <v>357</v>
      </c>
      <c r="F64" s="338">
        <f t="shared" si="5"/>
        <v>765</v>
      </c>
      <c r="G64" s="337">
        <f t="shared" si="5"/>
        <v>529</v>
      </c>
      <c r="H64" s="337">
        <f t="shared" si="5"/>
        <v>545</v>
      </c>
      <c r="I64" s="337">
        <f t="shared" si="5"/>
        <v>501</v>
      </c>
      <c r="J64" s="337">
        <f t="shared" si="5"/>
        <v>622</v>
      </c>
      <c r="K64" s="337">
        <f t="shared" si="5"/>
        <v>593</v>
      </c>
      <c r="L64" s="337">
        <f t="shared" si="5"/>
        <v>601</v>
      </c>
      <c r="M64" s="339">
        <f t="shared" si="5"/>
        <v>3391</v>
      </c>
      <c r="N64" s="337">
        <f t="shared" si="5"/>
        <v>110</v>
      </c>
      <c r="O64" s="337">
        <f t="shared" si="5"/>
        <v>109</v>
      </c>
      <c r="P64" s="337">
        <f t="shared" si="5"/>
        <v>97</v>
      </c>
      <c r="Q64" s="340">
        <f t="shared" si="5"/>
        <v>316</v>
      </c>
      <c r="R64" s="337">
        <f t="shared" si="5"/>
        <v>4472</v>
      </c>
    </row>
    <row r="65" spans="1:18" ht="27.75" customHeight="1">
      <c r="A65" s="342">
        <v>64020071</v>
      </c>
      <c r="B65" s="343" t="s">
        <v>29</v>
      </c>
      <c r="C65" s="344">
        <v>0</v>
      </c>
      <c r="D65" s="344">
        <v>7</v>
      </c>
      <c r="E65" s="344">
        <v>5</v>
      </c>
      <c r="F65" s="345">
        <f t="shared" ref="F65:F99" si="6">SUM(C65:E65)</f>
        <v>12</v>
      </c>
      <c r="G65" s="344">
        <v>7</v>
      </c>
      <c r="H65" s="344">
        <v>10</v>
      </c>
      <c r="I65" s="344">
        <v>7</v>
      </c>
      <c r="J65" s="344">
        <v>14</v>
      </c>
      <c r="K65" s="344">
        <v>6</v>
      </c>
      <c r="L65" s="344">
        <v>9</v>
      </c>
      <c r="M65" s="346">
        <f t="shared" ref="M65:M99" si="7">SUM(G65:L65)</f>
        <v>53</v>
      </c>
      <c r="N65" s="344">
        <v>0</v>
      </c>
      <c r="O65" s="344">
        <v>0</v>
      </c>
      <c r="P65" s="344">
        <v>0</v>
      </c>
      <c r="Q65" s="347">
        <f t="shared" ref="Q65:Q99" si="8">SUM(N65:P65)</f>
        <v>0</v>
      </c>
      <c r="R65" s="344">
        <f t="shared" ref="R65:R99" si="9">SUM(Q65,F65,M65)</f>
        <v>65</v>
      </c>
    </row>
    <row r="66" spans="1:18" ht="27.75" customHeight="1">
      <c r="A66" s="342">
        <v>64020072</v>
      </c>
      <c r="B66" s="343" t="s">
        <v>340</v>
      </c>
      <c r="C66" s="344">
        <v>0</v>
      </c>
      <c r="D66" s="344">
        <v>5</v>
      </c>
      <c r="E66" s="344">
        <v>7</v>
      </c>
      <c r="F66" s="345">
        <f t="shared" si="6"/>
        <v>12</v>
      </c>
      <c r="G66" s="344">
        <v>7</v>
      </c>
      <c r="H66" s="344">
        <v>9</v>
      </c>
      <c r="I66" s="344">
        <v>8</v>
      </c>
      <c r="J66" s="344">
        <v>7</v>
      </c>
      <c r="K66" s="344">
        <v>4</v>
      </c>
      <c r="L66" s="344">
        <v>4</v>
      </c>
      <c r="M66" s="346">
        <f t="shared" si="7"/>
        <v>39</v>
      </c>
      <c r="N66" s="344">
        <v>17</v>
      </c>
      <c r="O66" s="344">
        <v>12</v>
      </c>
      <c r="P66" s="344">
        <v>12</v>
      </c>
      <c r="Q66" s="347">
        <f t="shared" si="8"/>
        <v>41</v>
      </c>
      <c r="R66" s="344">
        <f t="shared" si="9"/>
        <v>92</v>
      </c>
    </row>
    <row r="67" spans="1:18" ht="27.75" customHeight="1">
      <c r="A67" s="342">
        <v>64020074</v>
      </c>
      <c r="B67" s="343" t="s">
        <v>25</v>
      </c>
      <c r="C67" s="344">
        <v>0</v>
      </c>
      <c r="D67" s="344">
        <v>15</v>
      </c>
      <c r="E67" s="344">
        <v>9</v>
      </c>
      <c r="F67" s="345">
        <f t="shared" si="6"/>
        <v>24</v>
      </c>
      <c r="G67" s="344">
        <v>66</v>
      </c>
      <c r="H67" s="344">
        <v>76</v>
      </c>
      <c r="I67" s="344">
        <v>76</v>
      </c>
      <c r="J67" s="344">
        <v>89</v>
      </c>
      <c r="K67" s="344">
        <v>90</v>
      </c>
      <c r="L67" s="344">
        <v>91</v>
      </c>
      <c r="M67" s="346">
        <f t="shared" si="7"/>
        <v>488</v>
      </c>
      <c r="N67" s="344">
        <v>0</v>
      </c>
      <c r="O67" s="344">
        <v>0</v>
      </c>
      <c r="P67" s="344">
        <v>0</v>
      </c>
      <c r="Q67" s="347">
        <f t="shared" si="8"/>
        <v>0</v>
      </c>
      <c r="R67" s="344">
        <f t="shared" si="9"/>
        <v>512</v>
      </c>
    </row>
    <row r="68" spans="1:18" ht="27.75" customHeight="1">
      <c r="A68" s="342">
        <v>64020076</v>
      </c>
      <c r="B68" s="343" t="s">
        <v>341</v>
      </c>
      <c r="C68" s="344">
        <v>0</v>
      </c>
      <c r="D68" s="344">
        <v>15</v>
      </c>
      <c r="E68" s="344">
        <v>8</v>
      </c>
      <c r="F68" s="345">
        <f t="shared" si="6"/>
        <v>23</v>
      </c>
      <c r="G68" s="344">
        <v>13</v>
      </c>
      <c r="H68" s="344">
        <v>7</v>
      </c>
      <c r="I68" s="344">
        <v>9</v>
      </c>
      <c r="J68" s="344">
        <v>10</v>
      </c>
      <c r="K68" s="344">
        <v>11</v>
      </c>
      <c r="L68" s="344">
        <v>9</v>
      </c>
      <c r="M68" s="346">
        <f t="shared" si="7"/>
        <v>59</v>
      </c>
      <c r="N68" s="344">
        <v>13</v>
      </c>
      <c r="O68" s="344">
        <v>12</v>
      </c>
      <c r="P68" s="344">
        <v>15</v>
      </c>
      <c r="Q68" s="347">
        <f t="shared" si="8"/>
        <v>40</v>
      </c>
      <c r="R68" s="344">
        <f t="shared" si="9"/>
        <v>122</v>
      </c>
    </row>
    <row r="69" spans="1:18" ht="27.75" customHeight="1">
      <c r="A69" s="342">
        <v>64020077</v>
      </c>
      <c r="B69" s="343" t="s">
        <v>32</v>
      </c>
      <c r="C69" s="344">
        <v>0</v>
      </c>
      <c r="D69" s="344">
        <v>13</v>
      </c>
      <c r="E69" s="344">
        <v>10</v>
      </c>
      <c r="F69" s="345">
        <f t="shared" si="6"/>
        <v>23</v>
      </c>
      <c r="G69" s="344">
        <v>9</v>
      </c>
      <c r="H69" s="344">
        <v>11</v>
      </c>
      <c r="I69" s="344">
        <v>7</v>
      </c>
      <c r="J69" s="344">
        <v>11</v>
      </c>
      <c r="K69" s="344">
        <v>9</v>
      </c>
      <c r="L69" s="344">
        <v>13</v>
      </c>
      <c r="M69" s="346">
        <f t="shared" si="7"/>
        <v>60</v>
      </c>
      <c r="N69" s="344">
        <v>0</v>
      </c>
      <c r="O69" s="344">
        <v>0</v>
      </c>
      <c r="P69" s="344">
        <v>0</v>
      </c>
      <c r="Q69" s="347">
        <f t="shared" si="8"/>
        <v>0</v>
      </c>
      <c r="R69" s="344">
        <f t="shared" si="9"/>
        <v>83</v>
      </c>
    </row>
    <row r="70" spans="1:18" ht="27.75" customHeight="1">
      <c r="A70" s="342">
        <v>64020078</v>
      </c>
      <c r="B70" s="343" t="s">
        <v>34</v>
      </c>
      <c r="C70" s="344">
        <v>0</v>
      </c>
      <c r="D70" s="344">
        <v>6</v>
      </c>
      <c r="E70" s="344">
        <v>17</v>
      </c>
      <c r="F70" s="345">
        <f t="shared" si="6"/>
        <v>23</v>
      </c>
      <c r="G70" s="344">
        <v>10</v>
      </c>
      <c r="H70" s="344">
        <v>9</v>
      </c>
      <c r="I70" s="344">
        <v>10</v>
      </c>
      <c r="J70" s="344">
        <v>10</v>
      </c>
      <c r="K70" s="344">
        <v>7</v>
      </c>
      <c r="L70" s="344">
        <v>9</v>
      </c>
      <c r="M70" s="346">
        <f t="shared" si="7"/>
        <v>55</v>
      </c>
      <c r="N70" s="344">
        <v>0</v>
      </c>
      <c r="O70" s="344">
        <v>0</v>
      </c>
      <c r="P70" s="344">
        <v>0</v>
      </c>
      <c r="Q70" s="347">
        <f t="shared" si="8"/>
        <v>0</v>
      </c>
      <c r="R70" s="344">
        <f t="shared" si="9"/>
        <v>78</v>
      </c>
    </row>
    <row r="71" spans="1:18" ht="27.75" customHeight="1">
      <c r="A71" s="342">
        <v>64020080</v>
      </c>
      <c r="B71" s="343" t="s">
        <v>36</v>
      </c>
      <c r="C71" s="344">
        <v>0</v>
      </c>
      <c r="D71" s="344">
        <v>12</v>
      </c>
      <c r="E71" s="344">
        <v>11</v>
      </c>
      <c r="F71" s="345">
        <f t="shared" si="6"/>
        <v>23</v>
      </c>
      <c r="G71" s="344">
        <v>15</v>
      </c>
      <c r="H71" s="344">
        <v>9</v>
      </c>
      <c r="I71" s="344">
        <v>9</v>
      </c>
      <c r="J71" s="344">
        <v>8</v>
      </c>
      <c r="K71" s="344">
        <v>8</v>
      </c>
      <c r="L71" s="344">
        <v>9</v>
      </c>
      <c r="M71" s="346">
        <f t="shared" si="7"/>
        <v>58</v>
      </c>
      <c r="N71" s="344">
        <v>0</v>
      </c>
      <c r="O71" s="344">
        <v>0</v>
      </c>
      <c r="P71" s="344">
        <v>0</v>
      </c>
      <c r="Q71" s="347">
        <f t="shared" si="8"/>
        <v>0</v>
      </c>
      <c r="R71" s="344">
        <f t="shared" si="9"/>
        <v>81</v>
      </c>
    </row>
    <row r="72" spans="1:18" ht="27.75" customHeight="1">
      <c r="A72" s="342">
        <v>64020081</v>
      </c>
      <c r="B72" s="343" t="s">
        <v>38</v>
      </c>
      <c r="C72" s="344">
        <v>0</v>
      </c>
      <c r="D72" s="344">
        <v>21</v>
      </c>
      <c r="E72" s="344">
        <v>20</v>
      </c>
      <c r="F72" s="345">
        <f t="shared" si="6"/>
        <v>41</v>
      </c>
      <c r="G72" s="344">
        <v>26</v>
      </c>
      <c r="H72" s="344">
        <v>20</v>
      </c>
      <c r="I72" s="344">
        <v>18</v>
      </c>
      <c r="J72" s="344">
        <v>29</v>
      </c>
      <c r="K72" s="344">
        <v>23</v>
      </c>
      <c r="L72" s="344">
        <v>22</v>
      </c>
      <c r="M72" s="346">
        <f t="shared" si="7"/>
        <v>138</v>
      </c>
      <c r="N72" s="344">
        <v>0</v>
      </c>
      <c r="O72" s="344">
        <v>0</v>
      </c>
      <c r="P72" s="344">
        <v>0</v>
      </c>
      <c r="Q72" s="347">
        <f t="shared" si="8"/>
        <v>0</v>
      </c>
      <c r="R72" s="344">
        <f t="shared" si="9"/>
        <v>179</v>
      </c>
    </row>
    <row r="73" spans="1:18" ht="27.75" customHeight="1">
      <c r="A73" s="342">
        <v>64020082</v>
      </c>
      <c r="B73" s="343" t="s">
        <v>66</v>
      </c>
      <c r="C73" s="344">
        <v>9</v>
      </c>
      <c r="D73" s="344">
        <v>15</v>
      </c>
      <c r="E73" s="344">
        <v>13</v>
      </c>
      <c r="F73" s="345">
        <f t="shared" si="6"/>
        <v>37</v>
      </c>
      <c r="G73" s="344">
        <v>18</v>
      </c>
      <c r="H73" s="344">
        <v>10</v>
      </c>
      <c r="I73" s="344">
        <v>18</v>
      </c>
      <c r="J73" s="344">
        <v>17</v>
      </c>
      <c r="K73" s="344">
        <v>22</v>
      </c>
      <c r="L73" s="344">
        <v>9</v>
      </c>
      <c r="M73" s="346">
        <f t="shared" si="7"/>
        <v>94</v>
      </c>
      <c r="N73" s="344">
        <v>0</v>
      </c>
      <c r="O73" s="344">
        <v>0</v>
      </c>
      <c r="P73" s="344">
        <v>0</v>
      </c>
      <c r="Q73" s="347">
        <f t="shared" si="8"/>
        <v>0</v>
      </c>
      <c r="R73" s="344">
        <f t="shared" si="9"/>
        <v>131</v>
      </c>
    </row>
    <row r="74" spans="1:18" ht="27.75" customHeight="1">
      <c r="A74" s="342">
        <v>64020083</v>
      </c>
      <c r="B74" s="343" t="s">
        <v>71</v>
      </c>
      <c r="C74" s="344">
        <v>0</v>
      </c>
      <c r="D74" s="344">
        <v>20</v>
      </c>
      <c r="E74" s="344">
        <v>21</v>
      </c>
      <c r="F74" s="345">
        <f t="shared" si="6"/>
        <v>41</v>
      </c>
      <c r="G74" s="344">
        <v>27</v>
      </c>
      <c r="H74" s="344">
        <v>17</v>
      </c>
      <c r="I74" s="344">
        <v>15</v>
      </c>
      <c r="J74" s="344">
        <v>27</v>
      </c>
      <c r="K74" s="344">
        <v>25</v>
      </c>
      <c r="L74" s="344">
        <v>27</v>
      </c>
      <c r="M74" s="346">
        <f t="shared" si="7"/>
        <v>138</v>
      </c>
      <c r="N74" s="344">
        <v>0</v>
      </c>
      <c r="O74" s="344">
        <v>0</v>
      </c>
      <c r="P74" s="344">
        <v>0</v>
      </c>
      <c r="Q74" s="347">
        <f t="shared" si="8"/>
        <v>0</v>
      </c>
      <c r="R74" s="344">
        <f t="shared" si="9"/>
        <v>179</v>
      </c>
    </row>
    <row r="75" spans="1:18" ht="27.75" customHeight="1">
      <c r="A75" s="342">
        <v>64020084</v>
      </c>
      <c r="B75" s="343" t="s">
        <v>63</v>
      </c>
      <c r="C75" s="344">
        <v>0</v>
      </c>
      <c r="D75" s="344">
        <v>11</v>
      </c>
      <c r="E75" s="344">
        <v>5</v>
      </c>
      <c r="F75" s="345">
        <f t="shared" si="6"/>
        <v>16</v>
      </c>
      <c r="G75" s="344">
        <v>3</v>
      </c>
      <c r="H75" s="344">
        <v>1</v>
      </c>
      <c r="I75" s="344">
        <v>5</v>
      </c>
      <c r="J75" s="344">
        <v>8</v>
      </c>
      <c r="K75" s="344">
        <v>2</v>
      </c>
      <c r="L75" s="344">
        <v>7</v>
      </c>
      <c r="M75" s="346">
        <f t="shared" si="7"/>
        <v>26</v>
      </c>
      <c r="N75" s="344">
        <v>0</v>
      </c>
      <c r="O75" s="344">
        <v>0</v>
      </c>
      <c r="P75" s="344">
        <v>0</v>
      </c>
      <c r="Q75" s="347">
        <f t="shared" si="8"/>
        <v>0</v>
      </c>
      <c r="R75" s="344">
        <f t="shared" si="9"/>
        <v>42</v>
      </c>
    </row>
    <row r="76" spans="1:18" ht="27.75" customHeight="1">
      <c r="A76" s="342">
        <v>64020085</v>
      </c>
      <c r="B76" s="343" t="s">
        <v>72</v>
      </c>
      <c r="C76" s="344">
        <v>5</v>
      </c>
      <c r="D76" s="344">
        <v>11</v>
      </c>
      <c r="E76" s="344">
        <v>5</v>
      </c>
      <c r="F76" s="345">
        <f t="shared" si="6"/>
        <v>21</v>
      </c>
      <c r="G76" s="344">
        <v>6</v>
      </c>
      <c r="H76" s="344">
        <v>11</v>
      </c>
      <c r="I76" s="344">
        <v>8</v>
      </c>
      <c r="J76" s="344">
        <v>7</v>
      </c>
      <c r="K76" s="344">
        <v>10</v>
      </c>
      <c r="L76" s="344">
        <v>9</v>
      </c>
      <c r="M76" s="346">
        <f t="shared" si="7"/>
        <v>51</v>
      </c>
      <c r="N76" s="344">
        <v>0</v>
      </c>
      <c r="O76" s="344">
        <v>0</v>
      </c>
      <c r="P76" s="344">
        <v>0</v>
      </c>
      <c r="Q76" s="347">
        <f t="shared" si="8"/>
        <v>0</v>
      </c>
      <c r="R76" s="344">
        <f t="shared" si="9"/>
        <v>72</v>
      </c>
    </row>
    <row r="77" spans="1:18" ht="27.75" customHeight="1">
      <c r="A77" s="342">
        <v>64020086</v>
      </c>
      <c r="B77" s="343" t="s">
        <v>73</v>
      </c>
      <c r="C77" s="344">
        <v>6</v>
      </c>
      <c r="D77" s="344">
        <v>7</v>
      </c>
      <c r="E77" s="344">
        <v>3</v>
      </c>
      <c r="F77" s="345">
        <f t="shared" si="6"/>
        <v>16</v>
      </c>
      <c r="G77" s="344">
        <v>10</v>
      </c>
      <c r="H77" s="344">
        <v>3</v>
      </c>
      <c r="I77" s="344">
        <v>2</v>
      </c>
      <c r="J77" s="344">
        <v>3</v>
      </c>
      <c r="K77" s="344">
        <v>6</v>
      </c>
      <c r="L77" s="344">
        <v>4</v>
      </c>
      <c r="M77" s="346">
        <f t="shared" si="7"/>
        <v>28</v>
      </c>
      <c r="N77" s="344">
        <v>0</v>
      </c>
      <c r="O77" s="344">
        <v>0</v>
      </c>
      <c r="P77" s="344">
        <v>0</v>
      </c>
      <c r="Q77" s="347">
        <f t="shared" si="8"/>
        <v>0</v>
      </c>
      <c r="R77" s="344">
        <f t="shared" si="9"/>
        <v>44</v>
      </c>
    </row>
    <row r="78" spans="1:18" ht="27.75" customHeight="1">
      <c r="A78" s="342">
        <v>64020087</v>
      </c>
      <c r="B78" s="343" t="s">
        <v>74</v>
      </c>
      <c r="C78" s="344">
        <v>0</v>
      </c>
      <c r="D78" s="344">
        <v>12</v>
      </c>
      <c r="E78" s="344">
        <v>13</v>
      </c>
      <c r="F78" s="345">
        <f t="shared" si="6"/>
        <v>25</v>
      </c>
      <c r="G78" s="344">
        <v>11</v>
      </c>
      <c r="H78" s="344">
        <v>7</v>
      </c>
      <c r="I78" s="344">
        <v>10</v>
      </c>
      <c r="J78" s="344">
        <v>20</v>
      </c>
      <c r="K78" s="344">
        <v>10</v>
      </c>
      <c r="L78" s="344">
        <v>17</v>
      </c>
      <c r="M78" s="346">
        <f t="shared" si="7"/>
        <v>75</v>
      </c>
      <c r="N78" s="344">
        <v>14</v>
      </c>
      <c r="O78" s="344">
        <v>20</v>
      </c>
      <c r="P78" s="344">
        <v>15</v>
      </c>
      <c r="Q78" s="347">
        <f t="shared" si="8"/>
        <v>49</v>
      </c>
      <c r="R78" s="344">
        <f t="shared" si="9"/>
        <v>149</v>
      </c>
    </row>
    <row r="79" spans="1:18" ht="27.75" customHeight="1">
      <c r="A79" s="342">
        <v>64020088</v>
      </c>
      <c r="B79" s="343" t="s">
        <v>75</v>
      </c>
      <c r="C79" s="344">
        <v>5</v>
      </c>
      <c r="D79" s="344">
        <v>8</v>
      </c>
      <c r="E79" s="344">
        <v>9</v>
      </c>
      <c r="F79" s="345">
        <f t="shared" si="6"/>
        <v>22</v>
      </c>
      <c r="G79" s="344">
        <v>6</v>
      </c>
      <c r="H79" s="344">
        <v>11</v>
      </c>
      <c r="I79" s="344">
        <v>4</v>
      </c>
      <c r="J79" s="344">
        <v>15</v>
      </c>
      <c r="K79" s="344">
        <v>4</v>
      </c>
      <c r="L79" s="344">
        <v>8</v>
      </c>
      <c r="M79" s="346">
        <f t="shared" si="7"/>
        <v>48</v>
      </c>
      <c r="N79" s="344">
        <v>0</v>
      </c>
      <c r="O79" s="344">
        <v>0</v>
      </c>
      <c r="P79" s="344">
        <v>0</v>
      </c>
      <c r="Q79" s="347">
        <f t="shared" si="8"/>
        <v>0</v>
      </c>
      <c r="R79" s="344">
        <f t="shared" si="9"/>
        <v>70</v>
      </c>
    </row>
    <row r="80" spans="1:18" ht="27.75" customHeight="1">
      <c r="A80" s="342">
        <v>64020089</v>
      </c>
      <c r="B80" s="343" t="s">
        <v>59</v>
      </c>
      <c r="C80" s="344">
        <v>0</v>
      </c>
      <c r="D80" s="344">
        <v>25</v>
      </c>
      <c r="E80" s="344">
        <v>17</v>
      </c>
      <c r="F80" s="345">
        <f t="shared" si="6"/>
        <v>42</v>
      </c>
      <c r="G80" s="344">
        <v>22</v>
      </c>
      <c r="H80" s="344">
        <v>19</v>
      </c>
      <c r="I80" s="344">
        <v>18</v>
      </c>
      <c r="J80" s="344">
        <v>23</v>
      </c>
      <c r="K80" s="344">
        <v>28</v>
      </c>
      <c r="L80" s="344">
        <v>29</v>
      </c>
      <c r="M80" s="346">
        <f t="shared" si="7"/>
        <v>139</v>
      </c>
      <c r="N80" s="344">
        <v>25</v>
      </c>
      <c r="O80" s="344">
        <v>22</v>
      </c>
      <c r="P80" s="344">
        <v>17</v>
      </c>
      <c r="Q80" s="347">
        <f t="shared" si="8"/>
        <v>64</v>
      </c>
      <c r="R80" s="344">
        <f t="shared" si="9"/>
        <v>245</v>
      </c>
    </row>
    <row r="81" spans="1:18" ht="27.75" customHeight="1">
      <c r="A81" s="342">
        <v>64020090</v>
      </c>
      <c r="B81" s="343" t="s">
        <v>61</v>
      </c>
      <c r="C81" s="344">
        <v>0</v>
      </c>
      <c r="D81" s="344">
        <v>0</v>
      </c>
      <c r="E81" s="344">
        <v>1</v>
      </c>
      <c r="F81" s="345">
        <f t="shared" si="6"/>
        <v>1</v>
      </c>
      <c r="G81" s="344">
        <v>5</v>
      </c>
      <c r="H81" s="344">
        <v>3</v>
      </c>
      <c r="I81" s="344">
        <v>2</v>
      </c>
      <c r="J81" s="344">
        <v>3</v>
      </c>
      <c r="K81" s="344">
        <v>5</v>
      </c>
      <c r="L81" s="344">
        <v>9</v>
      </c>
      <c r="M81" s="346">
        <f t="shared" si="7"/>
        <v>27</v>
      </c>
      <c r="N81" s="344">
        <v>0</v>
      </c>
      <c r="O81" s="344">
        <v>0</v>
      </c>
      <c r="P81" s="344">
        <v>0</v>
      </c>
      <c r="Q81" s="347">
        <f t="shared" si="8"/>
        <v>0</v>
      </c>
      <c r="R81" s="344">
        <f t="shared" si="9"/>
        <v>28</v>
      </c>
    </row>
    <row r="82" spans="1:18" ht="27.75" customHeight="1">
      <c r="A82" s="342">
        <v>64020091</v>
      </c>
      <c r="B82" s="343" t="s">
        <v>47</v>
      </c>
      <c r="C82" s="344">
        <v>0</v>
      </c>
      <c r="D82" s="344">
        <v>5</v>
      </c>
      <c r="E82" s="344">
        <v>5</v>
      </c>
      <c r="F82" s="345">
        <f t="shared" si="6"/>
        <v>10</v>
      </c>
      <c r="G82" s="344">
        <v>9</v>
      </c>
      <c r="H82" s="344">
        <v>3</v>
      </c>
      <c r="I82" s="344">
        <v>5</v>
      </c>
      <c r="J82" s="344">
        <v>5</v>
      </c>
      <c r="K82" s="344">
        <v>7</v>
      </c>
      <c r="L82" s="344">
        <v>3</v>
      </c>
      <c r="M82" s="346">
        <f t="shared" si="7"/>
        <v>32</v>
      </c>
      <c r="N82" s="344">
        <v>0</v>
      </c>
      <c r="O82" s="344">
        <v>0</v>
      </c>
      <c r="P82" s="344">
        <v>0</v>
      </c>
      <c r="Q82" s="347">
        <f t="shared" si="8"/>
        <v>0</v>
      </c>
      <c r="R82" s="344">
        <f t="shared" si="9"/>
        <v>42</v>
      </c>
    </row>
    <row r="83" spans="1:18" ht="27.75" customHeight="1">
      <c r="A83" s="342">
        <v>64020093</v>
      </c>
      <c r="B83" s="343" t="s">
        <v>342</v>
      </c>
      <c r="C83" s="344">
        <v>0</v>
      </c>
      <c r="D83" s="344">
        <v>19</v>
      </c>
      <c r="E83" s="344">
        <v>23</v>
      </c>
      <c r="F83" s="345">
        <f t="shared" si="6"/>
        <v>42</v>
      </c>
      <c r="G83" s="344">
        <v>25</v>
      </c>
      <c r="H83" s="344">
        <v>32</v>
      </c>
      <c r="I83" s="344">
        <v>22</v>
      </c>
      <c r="J83" s="344">
        <v>28</v>
      </c>
      <c r="K83" s="344">
        <v>31</v>
      </c>
      <c r="L83" s="344">
        <v>28</v>
      </c>
      <c r="M83" s="346">
        <f t="shared" si="7"/>
        <v>166</v>
      </c>
      <c r="N83" s="344">
        <v>0</v>
      </c>
      <c r="O83" s="344">
        <v>0</v>
      </c>
      <c r="P83" s="344">
        <v>0</v>
      </c>
      <c r="Q83" s="347">
        <f t="shared" si="8"/>
        <v>0</v>
      </c>
      <c r="R83" s="344">
        <f t="shared" si="9"/>
        <v>208</v>
      </c>
    </row>
    <row r="84" spans="1:18" ht="27.75" customHeight="1">
      <c r="A84" s="342">
        <v>64020094</v>
      </c>
      <c r="B84" s="343" t="s">
        <v>55</v>
      </c>
      <c r="C84" s="344">
        <v>10</v>
      </c>
      <c r="D84" s="344">
        <v>12</v>
      </c>
      <c r="E84" s="344">
        <v>19</v>
      </c>
      <c r="F84" s="345">
        <f t="shared" si="6"/>
        <v>41</v>
      </c>
      <c r="G84" s="344">
        <v>18</v>
      </c>
      <c r="H84" s="344">
        <v>13</v>
      </c>
      <c r="I84" s="344">
        <v>10</v>
      </c>
      <c r="J84" s="344">
        <v>28</v>
      </c>
      <c r="K84" s="344">
        <v>18</v>
      </c>
      <c r="L84" s="344">
        <v>20</v>
      </c>
      <c r="M84" s="346">
        <f t="shared" si="7"/>
        <v>107</v>
      </c>
      <c r="N84" s="344">
        <v>0</v>
      </c>
      <c r="O84" s="344">
        <v>0</v>
      </c>
      <c r="P84" s="344">
        <v>0</v>
      </c>
      <c r="Q84" s="347">
        <f t="shared" si="8"/>
        <v>0</v>
      </c>
      <c r="R84" s="344">
        <f t="shared" si="9"/>
        <v>148</v>
      </c>
    </row>
    <row r="85" spans="1:18" ht="27.75" customHeight="1">
      <c r="A85" s="342">
        <v>64020095</v>
      </c>
      <c r="B85" s="343" t="s">
        <v>57</v>
      </c>
      <c r="C85" s="344">
        <v>0</v>
      </c>
      <c r="D85" s="344">
        <v>0</v>
      </c>
      <c r="E85" s="344">
        <v>4</v>
      </c>
      <c r="F85" s="345">
        <f t="shared" si="6"/>
        <v>4</v>
      </c>
      <c r="G85" s="344">
        <v>0</v>
      </c>
      <c r="H85" s="344">
        <v>6</v>
      </c>
      <c r="I85" s="344">
        <v>3</v>
      </c>
      <c r="J85" s="344">
        <v>3</v>
      </c>
      <c r="K85" s="344">
        <v>1</v>
      </c>
      <c r="L85" s="344">
        <v>0</v>
      </c>
      <c r="M85" s="346">
        <f t="shared" si="7"/>
        <v>13</v>
      </c>
      <c r="N85" s="344">
        <v>0</v>
      </c>
      <c r="O85" s="344">
        <v>0</v>
      </c>
      <c r="P85" s="344">
        <v>0</v>
      </c>
      <c r="Q85" s="347">
        <f t="shared" si="8"/>
        <v>0</v>
      </c>
      <c r="R85" s="344">
        <f t="shared" si="9"/>
        <v>17</v>
      </c>
    </row>
    <row r="86" spans="1:18" ht="27.75" customHeight="1">
      <c r="A86" s="342">
        <v>64020097</v>
      </c>
      <c r="B86" s="343" t="s">
        <v>343</v>
      </c>
      <c r="C86" s="344">
        <v>9</v>
      </c>
      <c r="D86" s="344">
        <v>15</v>
      </c>
      <c r="E86" s="344">
        <v>16</v>
      </c>
      <c r="F86" s="345">
        <f t="shared" si="6"/>
        <v>40</v>
      </c>
      <c r="G86" s="344">
        <v>14</v>
      </c>
      <c r="H86" s="344">
        <v>17</v>
      </c>
      <c r="I86" s="344">
        <v>14</v>
      </c>
      <c r="J86" s="344">
        <v>13</v>
      </c>
      <c r="K86" s="344">
        <v>21</v>
      </c>
      <c r="L86" s="344">
        <v>21</v>
      </c>
      <c r="M86" s="346">
        <f t="shared" si="7"/>
        <v>100</v>
      </c>
      <c r="N86" s="344">
        <v>0</v>
      </c>
      <c r="O86" s="344">
        <v>0</v>
      </c>
      <c r="P86" s="344">
        <v>0</v>
      </c>
      <c r="Q86" s="347">
        <f t="shared" si="8"/>
        <v>0</v>
      </c>
      <c r="R86" s="344">
        <f t="shared" si="9"/>
        <v>140</v>
      </c>
    </row>
    <row r="87" spans="1:18" ht="27.75" customHeight="1">
      <c r="A87" s="342">
        <v>64020098</v>
      </c>
      <c r="B87" s="343" t="s">
        <v>70</v>
      </c>
      <c r="C87" s="344">
        <v>6</v>
      </c>
      <c r="D87" s="344">
        <v>7</v>
      </c>
      <c r="E87" s="344">
        <v>3</v>
      </c>
      <c r="F87" s="345">
        <f t="shared" si="6"/>
        <v>16</v>
      </c>
      <c r="G87" s="344">
        <v>8</v>
      </c>
      <c r="H87" s="344">
        <v>5</v>
      </c>
      <c r="I87" s="344">
        <v>9</v>
      </c>
      <c r="J87" s="344">
        <v>8</v>
      </c>
      <c r="K87" s="344">
        <v>6</v>
      </c>
      <c r="L87" s="344">
        <v>11</v>
      </c>
      <c r="M87" s="346">
        <f t="shared" si="7"/>
        <v>47</v>
      </c>
      <c r="N87" s="344">
        <v>0</v>
      </c>
      <c r="O87" s="344">
        <v>0</v>
      </c>
      <c r="P87" s="344">
        <v>0</v>
      </c>
      <c r="Q87" s="347">
        <f t="shared" si="8"/>
        <v>0</v>
      </c>
      <c r="R87" s="344">
        <f t="shared" si="9"/>
        <v>63</v>
      </c>
    </row>
    <row r="88" spans="1:18" ht="27.75" customHeight="1">
      <c r="A88" s="342">
        <v>64020099</v>
      </c>
      <c r="B88" s="343" t="s">
        <v>68</v>
      </c>
      <c r="C88" s="344">
        <v>0</v>
      </c>
      <c r="D88" s="344">
        <v>11</v>
      </c>
      <c r="E88" s="344">
        <v>11</v>
      </c>
      <c r="F88" s="345">
        <f t="shared" si="6"/>
        <v>22</v>
      </c>
      <c r="G88" s="344">
        <v>13</v>
      </c>
      <c r="H88" s="344">
        <v>10</v>
      </c>
      <c r="I88" s="344">
        <v>7</v>
      </c>
      <c r="J88" s="344">
        <v>11</v>
      </c>
      <c r="K88" s="344">
        <v>20</v>
      </c>
      <c r="L88" s="344">
        <v>9</v>
      </c>
      <c r="M88" s="346">
        <f t="shared" si="7"/>
        <v>70</v>
      </c>
      <c r="N88" s="344">
        <v>14</v>
      </c>
      <c r="O88" s="344">
        <v>19</v>
      </c>
      <c r="P88" s="344">
        <v>22</v>
      </c>
      <c r="Q88" s="347">
        <f t="shared" si="8"/>
        <v>55</v>
      </c>
      <c r="R88" s="344">
        <f t="shared" si="9"/>
        <v>147</v>
      </c>
    </row>
    <row r="89" spans="1:18" ht="27.75" customHeight="1">
      <c r="A89" s="342">
        <v>64020100</v>
      </c>
      <c r="B89" s="343" t="s">
        <v>43</v>
      </c>
      <c r="C89" s="344">
        <v>0</v>
      </c>
      <c r="D89" s="344">
        <v>10</v>
      </c>
      <c r="E89" s="344">
        <v>12</v>
      </c>
      <c r="F89" s="345">
        <f t="shared" si="6"/>
        <v>22</v>
      </c>
      <c r="G89" s="344">
        <v>8</v>
      </c>
      <c r="H89" s="344">
        <v>7</v>
      </c>
      <c r="I89" s="344">
        <v>9</v>
      </c>
      <c r="J89" s="344">
        <v>10</v>
      </c>
      <c r="K89" s="344">
        <v>5</v>
      </c>
      <c r="L89" s="344">
        <v>1</v>
      </c>
      <c r="M89" s="346">
        <f t="shared" si="7"/>
        <v>40</v>
      </c>
      <c r="N89" s="344">
        <v>0</v>
      </c>
      <c r="O89" s="344">
        <v>0</v>
      </c>
      <c r="P89" s="344">
        <v>0</v>
      </c>
      <c r="Q89" s="347">
        <f t="shared" si="8"/>
        <v>0</v>
      </c>
      <c r="R89" s="344">
        <f t="shared" si="9"/>
        <v>62</v>
      </c>
    </row>
    <row r="90" spans="1:18" ht="27.75" customHeight="1">
      <c r="A90" s="342">
        <v>64020103</v>
      </c>
      <c r="B90" s="343" t="s">
        <v>344</v>
      </c>
      <c r="C90" s="344">
        <v>0</v>
      </c>
      <c r="D90" s="344">
        <v>4</v>
      </c>
      <c r="E90" s="344">
        <v>7</v>
      </c>
      <c r="F90" s="345">
        <f t="shared" si="6"/>
        <v>11</v>
      </c>
      <c r="G90" s="344">
        <v>13</v>
      </c>
      <c r="H90" s="344">
        <v>11</v>
      </c>
      <c r="I90" s="344">
        <v>11</v>
      </c>
      <c r="J90" s="344">
        <v>9</v>
      </c>
      <c r="K90" s="344">
        <v>19</v>
      </c>
      <c r="L90" s="344">
        <v>10</v>
      </c>
      <c r="M90" s="346">
        <f t="shared" si="7"/>
        <v>73</v>
      </c>
      <c r="N90" s="344">
        <v>13</v>
      </c>
      <c r="O90" s="344">
        <v>11</v>
      </c>
      <c r="P90" s="344">
        <v>7</v>
      </c>
      <c r="Q90" s="347">
        <f t="shared" si="8"/>
        <v>31</v>
      </c>
      <c r="R90" s="344">
        <f t="shared" si="9"/>
        <v>115</v>
      </c>
    </row>
    <row r="91" spans="1:18" ht="27.75" customHeight="1">
      <c r="A91" s="342">
        <v>64020104</v>
      </c>
      <c r="B91" s="343" t="s">
        <v>41</v>
      </c>
      <c r="C91" s="344">
        <v>0</v>
      </c>
      <c r="D91" s="344">
        <v>3</v>
      </c>
      <c r="E91" s="344">
        <v>3</v>
      </c>
      <c r="F91" s="345">
        <f t="shared" si="6"/>
        <v>6</v>
      </c>
      <c r="G91" s="344">
        <v>2</v>
      </c>
      <c r="H91" s="344">
        <v>4</v>
      </c>
      <c r="I91" s="344">
        <v>6</v>
      </c>
      <c r="J91" s="344">
        <v>6</v>
      </c>
      <c r="K91" s="344">
        <v>5</v>
      </c>
      <c r="L91" s="344">
        <v>5</v>
      </c>
      <c r="M91" s="346">
        <f t="shared" si="7"/>
        <v>28</v>
      </c>
      <c r="N91" s="344">
        <v>0</v>
      </c>
      <c r="O91" s="344">
        <v>0</v>
      </c>
      <c r="P91" s="344">
        <v>0</v>
      </c>
      <c r="Q91" s="347">
        <f t="shared" si="8"/>
        <v>0</v>
      </c>
      <c r="R91" s="344">
        <f t="shared" si="9"/>
        <v>34</v>
      </c>
    </row>
    <row r="92" spans="1:18" ht="27.75" customHeight="1">
      <c r="A92" s="342">
        <v>64020105</v>
      </c>
      <c r="B92" s="343" t="s">
        <v>39</v>
      </c>
      <c r="C92" s="344">
        <v>0</v>
      </c>
      <c r="D92" s="344">
        <v>0</v>
      </c>
      <c r="E92" s="344">
        <v>0</v>
      </c>
      <c r="F92" s="345">
        <f t="shared" si="6"/>
        <v>0</v>
      </c>
      <c r="G92" s="344">
        <v>0</v>
      </c>
      <c r="H92" s="344">
        <v>0</v>
      </c>
      <c r="I92" s="344">
        <v>0</v>
      </c>
      <c r="J92" s="344">
        <v>0</v>
      </c>
      <c r="K92" s="344">
        <v>3</v>
      </c>
      <c r="L92" s="344">
        <v>0</v>
      </c>
      <c r="M92" s="346">
        <f t="shared" si="7"/>
        <v>3</v>
      </c>
      <c r="N92" s="344">
        <v>0</v>
      </c>
      <c r="O92" s="344">
        <v>0</v>
      </c>
      <c r="P92" s="344">
        <v>0</v>
      </c>
      <c r="Q92" s="347">
        <f t="shared" si="8"/>
        <v>0</v>
      </c>
      <c r="R92" s="344">
        <f t="shared" si="9"/>
        <v>3</v>
      </c>
    </row>
    <row r="93" spans="1:18" ht="27.75" customHeight="1">
      <c r="A93" s="342">
        <v>64020107</v>
      </c>
      <c r="B93" s="343" t="s">
        <v>45</v>
      </c>
      <c r="C93" s="344">
        <v>0</v>
      </c>
      <c r="D93" s="344">
        <v>3</v>
      </c>
      <c r="E93" s="344">
        <v>2</v>
      </c>
      <c r="F93" s="345">
        <f t="shared" si="6"/>
        <v>5</v>
      </c>
      <c r="G93" s="344">
        <v>3</v>
      </c>
      <c r="H93" s="344">
        <v>2</v>
      </c>
      <c r="I93" s="344">
        <v>1</v>
      </c>
      <c r="J93" s="344">
        <v>2</v>
      </c>
      <c r="K93" s="344">
        <v>4</v>
      </c>
      <c r="L93" s="344">
        <v>6</v>
      </c>
      <c r="M93" s="346">
        <f t="shared" si="7"/>
        <v>18</v>
      </c>
      <c r="N93" s="344">
        <v>0</v>
      </c>
      <c r="O93" s="344">
        <v>0</v>
      </c>
      <c r="P93" s="344">
        <v>0</v>
      </c>
      <c r="Q93" s="347">
        <f t="shared" si="8"/>
        <v>0</v>
      </c>
      <c r="R93" s="344">
        <f t="shared" si="9"/>
        <v>23</v>
      </c>
    </row>
    <row r="94" spans="1:18" ht="27.75" customHeight="1">
      <c r="A94" s="342">
        <v>64020108</v>
      </c>
      <c r="B94" s="343" t="s">
        <v>52</v>
      </c>
      <c r="C94" s="344">
        <v>2</v>
      </c>
      <c r="D94" s="344">
        <v>5</v>
      </c>
      <c r="E94" s="344">
        <v>0</v>
      </c>
      <c r="F94" s="345">
        <f t="shared" si="6"/>
        <v>7</v>
      </c>
      <c r="G94" s="344">
        <v>5</v>
      </c>
      <c r="H94" s="344">
        <v>8</v>
      </c>
      <c r="I94" s="344">
        <v>1</v>
      </c>
      <c r="J94" s="344">
        <v>7</v>
      </c>
      <c r="K94" s="344">
        <v>7</v>
      </c>
      <c r="L94" s="344">
        <v>8</v>
      </c>
      <c r="M94" s="346">
        <f t="shared" si="7"/>
        <v>36</v>
      </c>
      <c r="N94" s="344">
        <v>0</v>
      </c>
      <c r="O94" s="344">
        <v>0</v>
      </c>
      <c r="P94" s="344">
        <v>0</v>
      </c>
      <c r="Q94" s="347">
        <f t="shared" si="8"/>
        <v>0</v>
      </c>
      <c r="R94" s="344">
        <f t="shared" si="9"/>
        <v>43</v>
      </c>
    </row>
    <row r="95" spans="1:18" ht="27.75" customHeight="1">
      <c r="A95" s="342">
        <v>64020109</v>
      </c>
      <c r="B95" s="343" t="s">
        <v>48</v>
      </c>
      <c r="C95" s="344">
        <v>5</v>
      </c>
      <c r="D95" s="344">
        <v>3</v>
      </c>
      <c r="E95" s="344">
        <v>3</v>
      </c>
      <c r="F95" s="345">
        <f t="shared" si="6"/>
        <v>11</v>
      </c>
      <c r="G95" s="344">
        <v>6</v>
      </c>
      <c r="H95" s="344">
        <v>6</v>
      </c>
      <c r="I95" s="344">
        <v>7</v>
      </c>
      <c r="J95" s="344">
        <v>4</v>
      </c>
      <c r="K95" s="344">
        <v>4</v>
      </c>
      <c r="L95" s="344">
        <v>3</v>
      </c>
      <c r="M95" s="346">
        <f t="shared" si="7"/>
        <v>30</v>
      </c>
      <c r="N95" s="344">
        <v>0</v>
      </c>
      <c r="O95" s="344">
        <v>0</v>
      </c>
      <c r="P95" s="344">
        <v>0</v>
      </c>
      <c r="Q95" s="347">
        <f t="shared" si="8"/>
        <v>0</v>
      </c>
      <c r="R95" s="344">
        <f t="shared" si="9"/>
        <v>41</v>
      </c>
    </row>
    <row r="96" spans="1:18" ht="27.75" customHeight="1">
      <c r="A96" s="342">
        <v>64020110</v>
      </c>
      <c r="B96" s="343" t="s">
        <v>50</v>
      </c>
      <c r="C96" s="344">
        <v>3</v>
      </c>
      <c r="D96" s="344">
        <v>5</v>
      </c>
      <c r="E96" s="344">
        <v>3</v>
      </c>
      <c r="F96" s="345">
        <f t="shared" si="6"/>
        <v>11</v>
      </c>
      <c r="G96" s="344">
        <v>5</v>
      </c>
      <c r="H96" s="344">
        <v>8</v>
      </c>
      <c r="I96" s="344">
        <v>6</v>
      </c>
      <c r="J96" s="344">
        <v>7</v>
      </c>
      <c r="K96" s="344">
        <v>6</v>
      </c>
      <c r="L96" s="344">
        <v>13</v>
      </c>
      <c r="M96" s="346">
        <f t="shared" si="7"/>
        <v>45</v>
      </c>
      <c r="N96" s="344">
        <v>0</v>
      </c>
      <c r="O96" s="344">
        <v>0</v>
      </c>
      <c r="P96" s="344">
        <v>0</v>
      </c>
      <c r="Q96" s="347">
        <f t="shared" si="8"/>
        <v>0</v>
      </c>
      <c r="R96" s="344">
        <f t="shared" si="9"/>
        <v>56</v>
      </c>
    </row>
    <row r="97" spans="1:18" ht="27.75" customHeight="1">
      <c r="A97" s="342">
        <v>64020111</v>
      </c>
      <c r="B97" s="343" t="s">
        <v>23</v>
      </c>
      <c r="C97" s="344">
        <v>0</v>
      </c>
      <c r="D97" s="344">
        <v>9</v>
      </c>
      <c r="E97" s="344">
        <v>14</v>
      </c>
      <c r="F97" s="345">
        <f t="shared" si="6"/>
        <v>23</v>
      </c>
      <c r="G97" s="344">
        <v>6</v>
      </c>
      <c r="H97" s="344">
        <v>7</v>
      </c>
      <c r="I97" s="344">
        <v>8</v>
      </c>
      <c r="J97" s="344">
        <v>9</v>
      </c>
      <c r="K97" s="344">
        <v>8</v>
      </c>
      <c r="L97" s="344">
        <v>13</v>
      </c>
      <c r="M97" s="346">
        <f t="shared" si="7"/>
        <v>51</v>
      </c>
      <c r="N97" s="344">
        <v>14</v>
      </c>
      <c r="O97" s="344">
        <v>13</v>
      </c>
      <c r="P97" s="344">
        <v>9</v>
      </c>
      <c r="Q97" s="347">
        <f t="shared" si="8"/>
        <v>36</v>
      </c>
      <c r="R97" s="344">
        <f t="shared" si="9"/>
        <v>110</v>
      </c>
    </row>
    <row r="98" spans="1:18" ht="27.75" customHeight="1">
      <c r="A98" s="342">
        <v>64020112</v>
      </c>
      <c r="B98" s="343" t="s">
        <v>17</v>
      </c>
      <c r="C98" s="344">
        <v>0</v>
      </c>
      <c r="D98" s="344">
        <v>23</v>
      </c>
      <c r="E98" s="344">
        <v>47</v>
      </c>
      <c r="F98" s="345">
        <f t="shared" si="6"/>
        <v>70</v>
      </c>
      <c r="G98" s="344">
        <v>123</v>
      </c>
      <c r="H98" s="344">
        <v>164</v>
      </c>
      <c r="I98" s="344">
        <v>145</v>
      </c>
      <c r="J98" s="344">
        <v>155</v>
      </c>
      <c r="K98" s="344">
        <v>146</v>
      </c>
      <c r="L98" s="344">
        <v>146</v>
      </c>
      <c r="M98" s="346">
        <f t="shared" si="7"/>
        <v>879</v>
      </c>
      <c r="N98" s="344">
        <v>0</v>
      </c>
      <c r="O98" s="344">
        <v>0</v>
      </c>
      <c r="P98" s="344">
        <v>0</v>
      </c>
      <c r="Q98" s="347">
        <f t="shared" si="8"/>
        <v>0</v>
      </c>
      <c r="R98" s="344">
        <f t="shared" si="9"/>
        <v>949</v>
      </c>
    </row>
    <row r="99" spans="1:18" ht="27.75" customHeight="1">
      <c r="A99" s="342">
        <v>64020113</v>
      </c>
      <c r="B99" s="343" t="s">
        <v>21</v>
      </c>
      <c r="C99" s="344">
        <v>0</v>
      </c>
      <c r="D99" s="344">
        <v>11</v>
      </c>
      <c r="E99" s="344">
        <v>11</v>
      </c>
      <c r="F99" s="345">
        <f t="shared" si="6"/>
        <v>22</v>
      </c>
      <c r="G99" s="344">
        <v>10</v>
      </c>
      <c r="H99" s="344">
        <v>9</v>
      </c>
      <c r="I99" s="344">
        <v>11</v>
      </c>
      <c r="J99" s="344">
        <v>16</v>
      </c>
      <c r="K99" s="344">
        <v>12</v>
      </c>
      <c r="L99" s="344">
        <v>19</v>
      </c>
      <c r="M99" s="346">
        <f t="shared" si="7"/>
        <v>77</v>
      </c>
      <c r="N99" s="344">
        <v>0</v>
      </c>
      <c r="O99" s="344">
        <v>0</v>
      </c>
      <c r="P99" s="344">
        <v>0</v>
      </c>
      <c r="Q99" s="347">
        <f t="shared" si="8"/>
        <v>0</v>
      </c>
      <c r="R99" s="344">
        <f t="shared" si="9"/>
        <v>99</v>
      </c>
    </row>
    <row r="100" spans="1:18" ht="27.75" customHeight="1">
      <c r="A100" s="479"/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</row>
    <row r="101" spans="1:18" ht="27.75" customHeight="1">
      <c r="A101" s="480"/>
      <c r="B101" s="480"/>
      <c r="C101" s="480"/>
      <c r="D101" s="480"/>
      <c r="E101" s="480"/>
      <c r="F101" s="480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0"/>
    </row>
    <row r="102" spans="1:18" ht="27.75" customHeight="1">
      <c r="A102" s="481"/>
      <c r="B102" s="481"/>
      <c r="C102" s="481"/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</row>
    <row r="103" spans="1:18" s="341" customFormat="1" ht="27.75" customHeight="1">
      <c r="A103" s="473" t="s">
        <v>616</v>
      </c>
      <c r="B103" s="474"/>
      <c r="C103" s="337">
        <f>SUM(C104:C132)</f>
        <v>45</v>
      </c>
      <c r="D103" s="337">
        <f t="shared" ref="D103:R103" si="10">SUM(D104:D132)</f>
        <v>217</v>
      </c>
      <c r="E103" s="337">
        <f t="shared" si="10"/>
        <v>249</v>
      </c>
      <c r="F103" s="338">
        <f t="shared" si="10"/>
        <v>511</v>
      </c>
      <c r="G103" s="337">
        <f t="shared" si="10"/>
        <v>247</v>
      </c>
      <c r="H103" s="337">
        <f t="shared" si="10"/>
        <v>250</v>
      </c>
      <c r="I103" s="337">
        <f t="shared" si="10"/>
        <v>252</v>
      </c>
      <c r="J103" s="337">
        <f t="shared" si="10"/>
        <v>288</v>
      </c>
      <c r="K103" s="337">
        <f t="shared" si="10"/>
        <v>307</v>
      </c>
      <c r="L103" s="337">
        <f t="shared" si="10"/>
        <v>275</v>
      </c>
      <c r="M103" s="339">
        <f t="shared" si="10"/>
        <v>1619</v>
      </c>
      <c r="N103" s="337">
        <f t="shared" si="10"/>
        <v>95</v>
      </c>
      <c r="O103" s="337">
        <f t="shared" si="10"/>
        <v>98</v>
      </c>
      <c r="P103" s="337">
        <f t="shared" si="10"/>
        <v>90</v>
      </c>
      <c r="Q103" s="340">
        <f t="shared" si="10"/>
        <v>283</v>
      </c>
      <c r="R103" s="337">
        <f t="shared" si="10"/>
        <v>2413</v>
      </c>
    </row>
    <row r="104" spans="1:18" ht="27.75" customHeight="1">
      <c r="A104" s="342">
        <v>64020115</v>
      </c>
      <c r="B104" s="343" t="s">
        <v>197</v>
      </c>
      <c r="C104" s="344">
        <v>0</v>
      </c>
      <c r="D104" s="344">
        <v>9</v>
      </c>
      <c r="E104" s="344">
        <v>7</v>
      </c>
      <c r="F104" s="345">
        <f t="shared" ref="F104:F132" si="11">SUM(C104:E104)</f>
        <v>16</v>
      </c>
      <c r="G104" s="344">
        <v>7</v>
      </c>
      <c r="H104" s="344">
        <v>14</v>
      </c>
      <c r="I104" s="344">
        <v>7</v>
      </c>
      <c r="J104" s="344">
        <v>17</v>
      </c>
      <c r="K104" s="344">
        <v>15</v>
      </c>
      <c r="L104" s="344">
        <v>17</v>
      </c>
      <c r="M104" s="346">
        <f t="shared" ref="M104:M132" si="12">SUM(G104:L104)</f>
        <v>77</v>
      </c>
      <c r="N104" s="344">
        <v>0</v>
      </c>
      <c r="O104" s="344">
        <v>0</v>
      </c>
      <c r="P104" s="344">
        <v>0</v>
      </c>
      <c r="Q104" s="347">
        <f t="shared" ref="Q104:Q132" si="13">SUM(N104:P104)</f>
        <v>0</v>
      </c>
      <c r="R104" s="344">
        <f t="shared" ref="R104:R132" si="14">SUM(Q104,F104,M104)</f>
        <v>93</v>
      </c>
    </row>
    <row r="105" spans="1:18" ht="27.75" customHeight="1">
      <c r="A105" s="342">
        <v>64020116</v>
      </c>
      <c r="B105" s="343" t="s">
        <v>203</v>
      </c>
      <c r="C105" s="344">
        <v>0</v>
      </c>
      <c r="D105" s="344">
        <v>4</v>
      </c>
      <c r="E105" s="344">
        <v>4</v>
      </c>
      <c r="F105" s="345">
        <f t="shared" si="11"/>
        <v>8</v>
      </c>
      <c r="G105" s="344">
        <v>4</v>
      </c>
      <c r="H105" s="344">
        <v>8</v>
      </c>
      <c r="I105" s="344">
        <v>4</v>
      </c>
      <c r="J105" s="344">
        <v>7</v>
      </c>
      <c r="K105" s="344">
        <v>8</v>
      </c>
      <c r="L105" s="344">
        <v>7</v>
      </c>
      <c r="M105" s="346">
        <f t="shared" si="12"/>
        <v>38</v>
      </c>
      <c r="N105" s="344">
        <v>0</v>
      </c>
      <c r="O105" s="344">
        <v>0</v>
      </c>
      <c r="P105" s="344">
        <v>0</v>
      </c>
      <c r="Q105" s="347">
        <f t="shared" si="13"/>
        <v>0</v>
      </c>
      <c r="R105" s="344">
        <f t="shared" si="14"/>
        <v>46</v>
      </c>
    </row>
    <row r="106" spans="1:18" ht="27.75" customHeight="1">
      <c r="A106" s="342">
        <v>64020118</v>
      </c>
      <c r="B106" s="343" t="s">
        <v>185</v>
      </c>
      <c r="C106" s="344">
        <v>3</v>
      </c>
      <c r="D106" s="344">
        <v>3</v>
      </c>
      <c r="E106" s="344">
        <v>3</v>
      </c>
      <c r="F106" s="345">
        <f t="shared" si="11"/>
        <v>9</v>
      </c>
      <c r="G106" s="344">
        <v>1</v>
      </c>
      <c r="H106" s="344">
        <v>4</v>
      </c>
      <c r="I106" s="344">
        <v>4</v>
      </c>
      <c r="J106" s="344">
        <v>7</v>
      </c>
      <c r="K106" s="344">
        <v>11</v>
      </c>
      <c r="L106" s="344">
        <v>9</v>
      </c>
      <c r="M106" s="346">
        <f t="shared" si="12"/>
        <v>36</v>
      </c>
      <c r="N106" s="344">
        <v>0</v>
      </c>
      <c r="O106" s="344">
        <v>0</v>
      </c>
      <c r="P106" s="344">
        <v>0</v>
      </c>
      <c r="Q106" s="347">
        <f t="shared" si="13"/>
        <v>0</v>
      </c>
      <c r="R106" s="344">
        <f t="shared" si="14"/>
        <v>45</v>
      </c>
    </row>
    <row r="107" spans="1:18" ht="27.75" customHeight="1">
      <c r="A107" s="342">
        <v>64020119</v>
      </c>
      <c r="B107" s="343" t="s">
        <v>181</v>
      </c>
      <c r="C107" s="344">
        <v>2</v>
      </c>
      <c r="D107" s="344">
        <v>2</v>
      </c>
      <c r="E107" s="344">
        <v>7</v>
      </c>
      <c r="F107" s="345">
        <f t="shared" si="11"/>
        <v>11</v>
      </c>
      <c r="G107" s="344">
        <v>5</v>
      </c>
      <c r="H107" s="344">
        <v>5</v>
      </c>
      <c r="I107" s="344">
        <v>3</v>
      </c>
      <c r="J107" s="344">
        <v>3</v>
      </c>
      <c r="K107" s="344">
        <v>8</v>
      </c>
      <c r="L107" s="344">
        <v>2</v>
      </c>
      <c r="M107" s="346">
        <f t="shared" si="12"/>
        <v>26</v>
      </c>
      <c r="N107" s="344">
        <v>0</v>
      </c>
      <c r="O107" s="344">
        <v>0</v>
      </c>
      <c r="P107" s="344">
        <v>0</v>
      </c>
      <c r="Q107" s="347">
        <f t="shared" si="13"/>
        <v>0</v>
      </c>
      <c r="R107" s="344">
        <f t="shared" si="14"/>
        <v>37</v>
      </c>
    </row>
    <row r="108" spans="1:18" ht="27.75" customHeight="1">
      <c r="A108" s="342">
        <v>64020120</v>
      </c>
      <c r="B108" s="343" t="s">
        <v>183</v>
      </c>
      <c r="C108" s="344">
        <v>0</v>
      </c>
      <c r="D108" s="344">
        <v>3</v>
      </c>
      <c r="E108" s="344">
        <v>9</v>
      </c>
      <c r="F108" s="345">
        <f t="shared" si="11"/>
        <v>12</v>
      </c>
      <c r="G108" s="344">
        <v>12</v>
      </c>
      <c r="H108" s="344">
        <v>11</v>
      </c>
      <c r="I108" s="344">
        <v>12</v>
      </c>
      <c r="J108" s="344">
        <v>6</v>
      </c>
      <c r="K108" s="344">
        <v>6</v>
      </c>
      <c r="L108" s="344">
        <v>7</v>
      </c>
      <c r="M108" s="346">
        <f t="shared" si="12"/>
        <v>54</v>
      </c>
      <c r="N108" s="344">
        <v>10</v>
      </c>
      <c r="O108" s="344">
        <v>11</v>
      </c>
      <c r="P108" s="344">
        <v>10</v>
      </c>
      <c r="Q108" s="347">
        <f t="shared" si="13"/>
        <v>31</v>
      </c>
      <c r="R108" s="344">
        <f t="shared" si="14"/>
        <v>97</v>
      </c>
    </row>
    <row r="109" spans="1:18" ht="27.75" customHeight="1">
      <c r="A109" s="342">
        <v>64020122</v>
      </c>
      <c r="B109" s="343" t="s">
        <v>224</v>
      </c>
      <c r="C109" s="344">
        <v>0</v>
      </c>
      <c r="D109" s="344">
        <v>6</v>
      </c>
      <c r="E109" s="344">
        <v>4</v>
      </c>
      <c r="F109" s="345">
        <f t="shared" si="11"/>
        <v>10</v>
      </c>
      <c r="G109" s="344">
        <v>7</v>
      </c>
      <c r="H109" s="344">
        <v>7</v>
      </c>
      <c r="I109" s="344">
        <v>6</v>
      </c>
      <c r="J109" s="344">
        <v>6</v>
      </c>
      <c r="K109" s="344">
        <v>5</v>
      </c>
      <c r="L109" s="344">
        <v>4</v>
      </c>
      <c r="M109" s="346">
        <f t="shared" si="12"/>
        <v>35</v>
      </c>
      <c r="N109" s="344">
        <v>0</v>
      </c>
      <c r="O109" s="344">
        <v>0</v>
      </c>
      <c r="P109" s="344">
        <v>0</v>
      </c>
      <c r="Q109" s="347">
        <f t="shared" si="13"/>
        <v>0</v>
      </c>
      <c r="R109" s="344">
        <f t="shared" si="14"/>
        <v>45</v>
      </c>
    </row>
    <row r="110" spans="1:18" ht="27.75" customHeight="1">
      <c r="A110" s="342">
        <v>64020124</v>
      </c>
      <c r="B110" s="343" t="s">
        <v>226</v>
      </c>
      <c r="C110" s="344">
        <v>0</v>
      </c>
      <c r="D110" s="344">
        <v>7</v>
      </c>
      <c r="E110" s="344">
        <v>4</v>
      </c>
      <c r="F110" s="345">
        <f t="shared" si="11"/>
        <v>11</v>
      </c>
      <c r="G110" s="344">
        <v>11</v>
      </c>
      <c r="H110" s="344">
        <v>9</v>
      </c>
      <c r="I110" s="344">
        <v>2</v>
      </c>
      <c r="J110" s="344">
        <v>5</v>
      </c>
      <c r="K110" s="344">
        <v>11</v>
      </c>
      <c r="L110" s="344">
        <v>5</v>
      </c>
      <c r="M110" s="346">
        <f t="shared" si="12"/>
        <v>43</v>
      </c>
      <c r="N110" s="344">
        <v>0</v>
      </c>
      <c r="O110" s="344">
        <v>0</v>
      </c>
      <c r="P110" s="344">
        <v>0</v>
      </c>
      <c r="Q110" s="347">
        <f t="shared" si="13"/>
        <v>0</v>
      </c>
      <c r="R110" s="344">
        <f t="shared" si="14"/>
        <v>54</v>
      </c>
    </row>
    <row r="111" spans="1:18" ht="27.75" customHeight="1">
      <c r="A111" s="342">
        <v>64020126</v>
      </c>
      <c r="B111" s="343" t="s">
        <v>186</v>
      </c>
      <c r="C111" s="344">
        <v>0</v>
      </c>
      <c r="D111" s="344">
        <v>24</v>
      </c>
      <c r="E111" s="344">
        <v>16</v>
      </c>
      <c r="F111" s="345">
        <f t="shared" si="11"/>
        <v>40</v>
      </c>
      <c r="G111" s="344">
        <v>20</v>
      </c>
      <c r="H111" s="344">
        <v>25</v>
      </c>
      <c r="I111" s="344">
        <v>21</v>
      </c>
      <c r="J111" s="344">
        <v>31</v>
      </c>
      <c r="K111" s="344">
        <v>22</v>
      </c>
      <c r="L111" s="344">
        <v>22</v>
      </c>
      <c r="M111" s="346">
        <f t="shared" si="12"/>
        <v>141</v>
      </c>
      <c r="N111" s="344">
        <v>15</v>
      </c>
      <c r="O111" s="344">
        <v>18</v>
      </c>
      <c r="P111" s="344">
        <v>14</v>
      </c>
      <c r="Q111" s="347">
        <f t="shared" si="13"/>
        <v>47</v>
      </c>
      <c r="R111" s="344">
        <f t="shared" si="14"/>
        <v>228</v>
      </c>
    </row>
    <row r="112" spans="1:18" ht="27.75" customHeight="1">
      <c r="A112" s="342">
        <v>64020128</v>
      </c>
      <c r="B112" s="343" t="s">
        <v>188</v>
      </c>
      <c r="C112" s="344">
        <v>0</v>
      </c>
      <c r="D112" s="344">
        <v>11</v>
      </c>
      <c r="E112" s="344">
        <v>14</v>
      </c>
      <c r="F112" s="345">
        <f t="shared" si="11"/>
        <v>25</v>
      </c>
      <c r="G112" s="344">
        <v>11</v>
      </c>
      <c r="H112" s="344">
        <v>10</v>
      </c>
      <c r="I112" s="344">
        <v>16</v>
      </c>
      <c r="J112" s="344">
        <v>13</v>
      </c>
      <c r="K112" s="344">
        <v>17</v>
      </c>
      <c r="L112" s="344">
        <v>10</v>
      </c>
      <c r="M112" s="346">
        <f t="shared" si="12"/>
        <v>77</v>
      </c>
      <c r="N112" s="344">
        <v>0</v>
      </c>
      <c r="O112" s="344">
        <v>0</v>
      </c>
      <c r="P112" s="344">
        <v>0</v>
      </c>
      <c r="Q112" s="347">
        <f t="shared" si="13"/>
        <v>0</v>
      </c>
      <c r="R112" s="344">
        <f t="shared" si="14"/>
        <v>102</v>
      </c>
    </row>
    <row r="113" spans="1:18" ht="27.75" customHeight="1">
      <c r="A113" s="342">
        <v>64020130</v>
      </c>
      <c r="B113" s="343" t="s">
        <v>345</v>
      </c>
      <c r="C113" s="344">
        <v>14</v>
      </c>
      <c r="D113" s="344">
        <v>10</v>
      </c>
      <c r="E113" s="344">
        <v>22</v>
      </c>
      <c r="F113" s="345">
        <f t="shared" si="11"/>
        <v>46</v>
      </c>
      <c r="G113" s="344">
        <v>11</v>
      </c>
      <c r="H113" s="344">
        <v>13</v>
      </c>
      <c r="I113" s="344">
        <v>10</v>
      </c>
      <c r="J113" s="344">
        <v>16</v>
      </c>
      <c r="K113" s="344">
        <v>11</v>
      </c>
      <c r="L113" s="344">
        <v>15</v>
      </c>
      <c r="M113" s="346">
        <f t="shared" si="12"/>
        <v>76</v>
      </c>
      <c r="N113" s="344">
        <v>0</v>
      </c>
      <c r="O113" s="344">
        <v>0</v>
      </c>
      <c r="P113" s="344">
        <v>0</v>
      </c>
      <c r="Q113" s="347">
        <f t="shared" si="13"/>
        <v>0</v>
      </c>
      <c r="R113" s="344">
        <f t="shared" si="14"/>
        <v>122</v>
      </c>
    </row>
    <row r="114" spans="1:18" ht="27.75" customHeight="1">
      <c r="A114" s="342">
        <v>64020133</v>
      </c>
      <c r="B114" s="343" t="s">
        <v>211</v>
      </c>
      <c r="C114" s="344">
        <v>0</v>
      </c>
      <c r="D114" s="344">
        <v>7</v>
      </c>
      <c r="E114" s="344">
        <v>17</v>
      </c>
      <c r="F114" s="345">
        <f t="shared" si="11"/>
        <v>24</v>
      </c>
      <c r="G114" s="344">
        <v>14</v>
      </c>
      <c r="H114" s="344">
        <v>12</v>
      </c>
      <c r="I114" s="344">
        <v>18</v>
      </c>
      <c r="J114" s="344">
        <v>12</v>
      </c>
      <c r="K114" s="344">
        <v>19</v>
      </c>
      <c r="L114" s="344">
        <v>12</v>
      </c>
      <c r="M114" s="346">
        <f t="shared" si="12"/>
        <v>87</v>
      </c>
      <c r="N114" s="344">
        <v>8</v>
      </c>
      <c r="O114" s="344">
        <v>16</v>
      </c>
      <c r="P114" s="344">
        <v>13</v>
      </c>
      <c r="Q114" s="347">
        <f t="shared" si="13"/>
        <v>37</v>
      </c>
      <c r="R114" s="344">
        <f t="shared" si="14"/>
        <v>148</v>
      </c>
    </row>
    <row r="115" spans="1:18" ht="27.75" customHeight="1">
      <c r="A115" s="342">
        <v>64020134</v>
      </c>
      <c r="B115" s="343" t="s">
        <v>207</v>
      </c>
      <c r="C115" s="344">
        <v>0</v>
      </c>
      <c r="D115" s="344">
        <v>10</v>
      </c>
      <c r="E115" s="344">
        <v>20</v>
      </c>
      <c r="F115" s="345">
        <f t="shared" si="11"/>
        <v>30</v>
      </c>
      <c r="G115" s="344">
        <v>16</v>
      </c>
      <c r="H115" s="344">
        <v>19</v>
      </c>
      <c r="I115" s="344">
        <v>24</v>
      </c>
      <c r="J115" s="344">
        <v>33</v>
      </c>
      <c r="K115" s="344">
        <v>22</v>
      </c>
      <c r="L115" s="344">
        <v>23</v>
      </c>
      <c r="M115" s="346">
        <f t="shared" si="12"/>
        <v>137</v>
      </c>
      <c r="N115" s="344">
        <v>28</v>
      </c>
      <c r="O115" s="344">
        <v>24</v>
      </c>
      <c r="P115" s="344">
        <v>20</v>
      </c>
      <c r="Q115" s="347">
        <f t="shared" si="13"/>
        <v>72</v>
      </c>
      <c r="R115" s="344">
        <f t="shared" si="14"/>
        <v>239</v>
      </c>
    </row>
    <row r="116" spans="1:18" ht="27.75" customHeight="1">
      <c r="A116" s="342">
        <v>64020135</v>
      </c>
      <c r="B116" s="343" t="s">
        <v>209</v>
      </c>
      <c r="C116" s="344">
        <v>0</v>
      </c>
      <c r="D116" s="344">
        <v>8</v>
      </c>
      <c r="E116" s="344">
        <v>4</v>
      </c>
      <c r="F116" s="345">
        <f t="shared" si="11"/>
        <v>12</v>
      </c>
      <c r="G116" s="344">
        <v>6</v>
      </c>
      <c r="H116" s="344">
        <v>7</v>
      </c>
      <c r="I116" s="344">
        <v>10</v>
      </c>
      <c r="J116" s="344">
        <v>3</v>
      </c>
      <c r="K116" s="344">
        <v>4</v>
      </c>
      <c r="L116" s="344">
        <v>12</v>
      </c>
      <c r="M116" s="346">
        <f t="shared" si="12"/>
        <v>42</v>
      </c>
      <c r="N116" s="344">
        <v>0</v>
      </c>
      <c r="O116" s="344">
        <v>0</v>
      </c>
      <c r="P116" s="344">
        <v>0</v>
      </c>
      <c r="Q116" s="347">
        <f t="shared" si="13"/>
        <v>0</v>
      </c>
      <c r="R116" s="344">
        <f t="shared" si="14"/>
        <v>54</v>
      </c>
    </row>
    <row r="117" spans="1:18" ht="27.75" customHeight="1">
      <c r="A117" s="342">
        <v>64020136</v>
      </c>
      <c r="B117" s="343" t="s">
        <v>213</v>
      </c>
      <c r="C117" s="344">
        <v>0</v>
      </c>
      <c r="D117" s="344">
        <v>0</v>
      </c>
      <c r="E117" s="344">
        <v>0</v>
      </c>
      <c r="F117" s="345">
        <f t="shared" si="11"/>
        <v>0</v>
      </c>
      <c r="G117" s="344">
        <v>0</v>
      </c>
      <c r="H117" s="344">
        <v>1</v>
      </c>
      <c r="I117" s="344">
        <v>1</v>
      </c>
      <c r="J117" s="344">
        <v>2</v>
      </c>
      <c r="K117" s="344">
        <v>2</v>
      </c>
      <c r="L117" s="344">
        <v>3</v>
      </c>
      <c r="M117" s="346">
        <f t="shared" si="12"/>
        <v>9</v>
      </c>
      <c r="N117" s="344">
        <v>0</v>
      </c>
      <c r="O117" s="344">
        <v>0</v>
      </c>
      <c r="P117" s="344">
        <v>0</v>
      </c>
      <c r="Q117" s="347">
        <f t="shared" si="13"/>
        <v>0</v>
      </c>
      <c r="R117" s="344">
        <f t="shared" si="14"/>
        <v>9</v>
      </c>
    </row>
    <row r="118" spans="1:18" ht="27.75" customHeight="1">
      <c r="A118" s="342">
        <v>64020137</v>
      </c>
      <c r="B118" s="343" t="s">
        <v>346</v>
      </c>
      <c r="C118" s="344">
        <v>2</v>
      </c>
      <c r="D118" s="344">
        <v>2</v>
      </c>
      <c r="E118" s="344">
        <v>7</v>
      </c>
      <c r="F118" s="345">
        <f t="shared" si="11"/>
        <v>11</v>
      </c>
      <c r="G118" s="344">
        <v>5</v>
      </c>
      <c r="H118" s="344">
        <v>4</v>
      </c>
      <c r="I118" s="344">
        <v>8</v>
      </c>
      <c r="J118" s="344">
        <v>5</v>
      </c>
      <c r="K118" s="344">
        <v>0</v>
      </c>
      <c r="L118" s="344">
        <v>8</v>
      </c>
      <c r="M118" s="346">
        <f t="shared" si="12"/>
        <v>30</v>
      </c>
      <c r="N118" s="344">
        <v>0</v>
      </c>
      <c r="O118" s="344">
        <v>0</v>
      </c>
      <c r="P118" s="344">
        <v>0</v>
      </c>
      <c r="Q118" s="347">
        <f t="shared" si="13"/>
        <v>0</v>
      </c>
      <c r="R118" s="344">
        <f t="shared" si="14"/>
        <v>41</v>
      </c>
    </row>
    <row r="119" spans="1:18" ht="27.75" customHeight="1">
      <c r="A119" s="342">
        <v>64020138</v>
      </c>
      <c r="B119" s="343" t="s">
        <v>214</v>
      </c>
      <c r="C119" s="344">
        <v>0</v>
      </c>
      <c r="D119" s="344">
        <v>8</v>
      </c>
      <c r="E119" s="344">
        <v>11</v>
      </c>
      <c r="F119" s="345">
        <f t="shared" si="11"/>
        <v>19</v>
      </c>
      <c r="G119" s="344">
        <v>11</v>
      </c>
      <c r="H119" s="344">
        <v>10</v>
      </c>
      <c r="I119" s="344">
        <v>14</v>
      </c>
      <c r="J119" s="344">
        <v>8</v>
      </c>
      <c r="K119" s="344">
        <v>8</v>
      </c>
      <c r="L119" s="344">
        <v>10</v>
      </c>
      <c r="M119" s="346">
        <f t="shared" si="12"/>
        <v>61</v>
      </c>
      <c r="N119" s="344">
        <v>9</v>
      </c>
      <c r="O119" s="344">
        <v>11</v>
      </c>
      <c r="P119" s="344">
        <v>10</v>
      </c>
      <c r="Q119" s="347">
        <f t="shared" si="13"/>
        <v>30</v>
      </c>
      <c r="R119" s="344">
        <f t="shared" si="14"/>
        <v>110</v>
      </c>
    </row>
    <row r="120" spans="1:18" ht="27.75" customHeight="1">
      <c r="A120" s="342">
        <v>64020139</v>
      </c>
      <c r="B120" s="343" t="s">
        <v>219</v>
      </c>
      <c r="C120" s="344">
        <v>0</v>
      </c>
      <c r="D120" s="344">
        <v>5</v>
      </c>
      <c r="E120" s="344">
        <v>7</v>
      </c>
      <c r="F120" s="345">
        <f t="shared" si="11"/>
        <v>12</v>
      </c>
      <c r="G120" s="344">
        <v>8</v>
      </c>
      <c r="H120" s="344">
        <v>6</v>
      </c>
      <c r="I120" s="344">
        <v>7</v>
      </c>
      <c r="J120" s="344">
        <v>4</v>
      </c>
      <c r="K120" s="344">
        <v>10</v>
      </c>
      <c r="L120" s="344">
        <v>6</v>
      </c>
      <c r="M120" s="346">
        <f t="shared" si="12"/>
        <v>41</v>
      </c>
      <c r="N120" s="344">
        <v>0</v>
      </c>
      <c r="O120" s="344">
        <v>0</v>
      </c>
      <c r="P120" s="344">
        <v>0</v>
      </c>
      <c r="Q120" s="347">
        <f t="shared" si="13"/>
        <v>0</v>
      </c>
      <c r="R120" s="344">
        <f t="shared" si="14"/>
        <v>53</v>
      </c>
    </row>
    <row r="121" spans="1:18" ht="27.75" customHeight="1">
      <c r="A121" s="342">
        <v>64020140</v>
      </c>
      <c r="B121" s="343" t="s">
        <v>215</v>
      </c>
      <c r="C121" s="344">
        <v>0</v>
      </c>
      <c r="D121" s="344">
        <v>11</v>
      </c>
      <c r="E121" s="344">
        <v>13</v>
      </c>
      <c r="F121" s="345">
        <f t="shared" si="11"/>
        <v>24</v>
      </c>
      <c r="G121" s="344">
        <v>20</v>
      </c>
      <c r="H121" s="344">
        <v>12</v>
      </c>
      <c r="I121" s="344">
        <v>15</v>
      </c>
      <c r="J121" s="344">
        <v>13</v>
      </c>
      <c r="K121" s="344">
        <v>15</v>
      </c>
      <c r="L121" s="344">
        <v>13</v>
      </c>
      <c r="M121" s="346">
        <f t="shared" si="12"/>
        <v>88</v>
      </c>
      <c r="N121" s="344">
        <v>0</v>
      </c>
      <c r="O121" s="344">
        <v>0</v>
      </c>
      <c r="P121" s="344">
        <v>0</v>
      </c>
      <c r="Q121" s="347">
        <f t="shared" si="13"/>
        <v>0</v>
      </c>
      <c r="R121" s="344">
        <f t="shared" si="14"/>
        <v>112</v>
      </c>
    </row>
    <row r="122" spans="1:18" ht="27.75" customHeight="1">
      <c r="A122" s="342">
        <v>64020141</v>
      </c>
      <c r="B122" s="343" t="s">
        <v>217</v>
      </c>
      <c r="C122" s="344">
        <v>0</v>
      </c>
      <c r="D122" s="344">
        <v>11</v>
      </c>
      <c r="E122" s="344">
        <v>6</v>
      </c>
      <c r="F122" s="345">
        <f t="shared" si="11"/>
        <v>17</v>
      </c>
      <c r="G122" s="344">
        <v>5</v>
      </c>
      <c r="H122" s="344">
        <v>9</v>
      </c>
      <c r="I122" s="344">
        <v>14</v>
      </c>
      <c r="J122" s="344">
        <v>10</v>
      </c>
      <c r="K122" s="344">
        <v>10</v>
      </c>
      <c r="L122" s="344">
        <v>14</v>
      </c>
      <c r="M122" s="346">
        <f t="shared" si="12"/>
        <v>62</v>
      </c>
      <c r="N122" s="344">
        <v>0</v>
      </c>
      <c r="O122" s="344">
        <v>0</v>
      </c>
      <c r="P122" s="344">
        <v>0</v>
      </c>
      <c r="Q122" s="347">
        <f t="shared" si="13"/>
        <v>0</v>
      </c>
      <c r="R122" s="344">
        <f t="shared" si="14"/>
        <v>79</v>
      </c>
    </row>
    <row r="123" spans="1:18" ht="27.75" customHeight="1">
      <c r="A123" s="342">
        <v>64020142</v>
      </c>
      <c r="B123" s="343" t="s">
        <v>190</v>
      </c>
      <c r="C123" s="344">
        <v>0</v>
      </c>
      <c r="D123" s="344">
        <v>5</v>
      </c>
      <c r="E123" s="344">
        <v>10</v>
      </c>
      <c r="F123" s="345">
        <f t="shared" si="11"/>
        <v>15</v>
      </c>
      <c r="G123" s="344">
        <v>17</v>
      </c>
      <c r="H123" s="344">
        <v>14</v>
      </c>
      <c r="I123" s="344">
        <v>14</v>
      </c>
      <c r="J123" s="344">
        <v>19</v>
      </c>
      <c r="K123" s="344">
        <v>13</v>
      </c>
      <c r="L123" s="344">
        <v>8</v>
      </c>
      <c r="M123" s="346">
        <f t="shared" si="12"/>
        <v>85</v>
      </c>
      <c r="N123" s="344">
        <v>10</v>
      </c>
      <c r="O123" s="344">
        <v>6</v>
      </c>
      <c r="P123" s="344">
        <v>9</v>
      </c>
      <c r="Q123" s="347">
        <f t="shared" si="13"/>
        <v>25</v>
      </c>
      <c r="R123" s="344">
        <f t="shared" si="14"/>
        <v>125</v>
      </c>
    </row>
    <row r="124" spans="1:18" ht="27.75" customHeight="1">
      <c r="A124" s="342">
        <v>64020143</v>
      </c>
      <c r="B124" s="343" t="s">
        <v>191</v>
      </c>
      <c r="C124" s="344">
        <v>0</v>
      </c>
      <c r="D124" s="344">
        <v>7</v>
      </c>
      <c r="E124" s="344">
        <v>9</v>
      </c>
      <c r="F124" s="345">
        <f t="shared" si="11"/>
        <v>16</v>
      </c>
      <c r="G124" s="344">
        <v>4</v>
      </c>
      <c r="H124" s="344">
        <v>2</v>
      </c>
      <c r="I124" s="344">
        <v>6</v>
      </c>
      <c r="J124" s="344">
        <v>7</v>
      </c>
      <c r="K124" s="344">
        <v>8</v>
      </c>
      <c r="L124" s="344">
        <v>2</v>
      </c>
      <c r="M124" s="346">
        <f t="shared" si="12"/>
        <v>29</v>
      </c>
      <c r="N124" s="344">
        <v>0</v>
      </c>
      <c r="O124" s="344">
        <v>0</v>
      </c>
      <c r="P124" s="344">
        <v>0</v>
      </c>
      <c r="Q124" s="347">
        <f t="shared" si="13"/>
        <v>0</v>
      </c>
      <c r="R124" s="344">
        <f t="shared" si="14"/>
        <v>45</v>
      </c>
    </row>
    <row r="125" spans="1:18" ht="27.75" customHeight="1">
      <c r="A125" s="342">
        <v>64020144</v>
      </c>
      <c r="B125" s="343" t="s">
        <v>193</v>
      </c>
      <c r="C125" s="344">
        <v>0</v>
      </c>
      <c r="D125" s="344">
        <v>1</v>
      </c>
      <c r="E125" s="344">
        <v>1</v>
      </c>
      <c r="F125" s="345">
        <f t="shared" si="11"/>
        <v>2</v>
      </c>
      <c r="G125" s="344">
        <v>4</v>
      </c>
      <c r="H125" s="344">
        <v>1</v>
      </c>
      <c r="I125" s="344">
        <v>0</v>
      </c>
      <c r="J125" s="344">
        <v>3</v>
      </c>
      <c r="K125" s="344">
        <v>2</v>
      </c>
      <c r="L125" s="344">
        <v>2</v>
      </c>
      <c r="M125" s="346">
        <f t="shared" si="12"/>
        <v>12</v>
      </c>
      <c r="N125" s="344">
        <v>0</v>
      </c>
      <c r="O125" s="344">
        <v>0</v>
      </c>
      <c r="P125" s="344">
        <v>0</v>
      </c>
      <c r="Q125" s="347">
        <f t="shared" si="13"/>
        <v>0</v>
      </c>
      <c r="R125" s="344">
        <f t="shared" si="14"/>
        <v>14</v>
      </c>
    </row>
    <row r="126" spans="1:18" ht="27.75" customHeight="1">
      <c r="A126" s="342">
        <v>64020146</v>
      </c>
      <c r="B126" s="343" t="s">
        <v>195</v>
      </c>
      <c r="C126" s="344">
        <v>0</v>
      </c>
      <c r="D126" s="344">
        <v>6</v>
      </c>
      <c r="E126" s="344">
        <v>7</v>
      </c>
      <c r="F126" s="345">
        <f t="shared" si="11"/>
        <v>13</v>
      </c>
      <c r="G126" s="344">
        <v>6</v>
      </c>
      <c r="H126" s="344">
        <v>7</v>
      </c>
      <c r="I126" s="344">
        <v>5</v>
      </c>
      <c r="J126" s="344">
        <v>4</v>
      </c>
      <c r="K126" s="344">
        <v>4</v>
      </c>
      <c r="L126" s="344">
        <v>8</v>
      </c>
      <c r="M126" s="346">
        <f t="shared" si="12"/>
        <v>34</v>
      </c>
      <c r="N126" s="344">
        <v>0</v>
      </c>
      <c r="O126" s="344">
        <v>0</v>
      </c>
      <c r="P126" s="344">
        <v>0</v>
      </c>
      <c r="Q126" s="347">
        <f t="shared" si="13"/>
        <v>0</v>
      </c>
      <c r="R126" s="344">
        <f t="shared" si="14"/>
        <v>47</v>
      </c>
    </row>
    <row r="127" spans="1:18" ht="27.75" customHeight="1">
      <c r="A127" s="342">
        <v>64020148</v>
      </c>
      <c r="B127" s="343" t="s">
        <v>205</v>
      </c>
      <c r="C127" s="344">
        <v>9</v>
      </c>
      <c r="D127" s="344">
        <v>10</v>
      </c>
      <c r="E127" s="344">
        <v>9</v>
      </c>
      <c r="F127" s="345">
        <f t="shared" si="11"/>
        <v>28</v>
      </c>
      <c r="G127" s="344">
        <v>1</v>
      </c>
      <c r="H127" s="344">
        <v>3</v>
      </c>
      <c r="I127" s="344">
        <v>2</v>
      </c>
      <c r="J127" s="344">
        <v>1</v>
      </c>
      <c r="K127" s="344">
        <v>4</v>
      </c>
      <c r="L127" s="344">
        <v>2</v>
      </c>
      <c r="M127" s="346">
        <f t="shared" si="12"/>
        <v>13</v>
      </c>
      <c r="N127" s="344">
        <v>0</v>
      </c>
      <c r="O127" s="344">
        <v>0</v>
      </c>
      <c r="P127" s="344">
        <v>0</v>
      </c>
      <c r="Q127" s="347">
        <f t="shared" si="13"/>
        <v>0</v>
      </c>
      <c r="R127" s="344">
        <f t="shared" si="14"/>
        <v>41</v>
      </c>
    </row>
    <row r="128" spans="1:18" ht="27.75" customHeight="1">
      <c r="A128" s="342">
        <v>64020151</v>
      </c>
      <c r="B128" s="343" t="s">
        <v>202</v>
      </c>
      <c r="C128" s="344">
        <v>0</v>
      </c>
      <c r="D128" s="344">
        <v>0</v>
      </c>
      <c r="E128" s="344">
        <v>0</v>
      </c>
      <c r="F128" s="345">
        <f t="shared" si="11"/>
        <v>0</v>
      </c>
      <c r="G128" s="344">
        <v>0</v>
      </c>
      <c r="H128" s="344">
        <v>0</v>
      </c>
      <c r="I128" s="344">
        <v>0</v>
      </c>
      <c r="J128" s="344">
        <v>0</v>
      </c>
      <c r="K128" s="344">
        <v>3</v>
      </c>
      <c r="L128" s="344">
        <v>2</v>
      </c>
      <c r="M128" s="346">
        <f t="shared" si="12"/>
        <v>5</v>
      </c>
      <c r="N128" s="344">
        <v>0</v>
      </c>
      <c r="O128" s="344">
        <v>0</v>
      </c>
      <c r="P128" s="344">
        <v>0</v>
      </c>
      <c r="Q128" s="347">
        <f t="shared" si="13"/>
        <v>0</v>
      </c>
      <c r="R128" s="344">
        <f t="shared" si="14"/>
        <v>5</v>
      </c>
    </row>
    <row r="129" spans="1:18" ht="27.75" customHeight="1">
      <c r="A129" s="342">
        <v>64020153</v>
      </c>
      <c r="B129" s="343" t="s">
        <v>198</v>
      </c>
      <c r="C129" s="344">
        <v>12</v>
      </c>
      <c r="D129" s="344">
        <v>9</v>
      </c>
      <c r="E129" s="344">
        <v>13</v>
      </c>
      <c r="F129" s="345">
        <f t="shared" si="11"/>
        <v>34</v>
      </c>
      <c r="G129" s="344">
        <v>18</v>
      </c>
      <c r="H129" s="344">
        <v>11</v>
      </c>
      <c r="I129" s="344">
        <v>16</v>
      </c>
      <c r="J129" s="344">
        <v>13</v>
      </c>
      <c r="K129" s="344">
        <v>13</v>
      </c>
      <c r="L129" s="344">
        <v>12</v>
      </c>
      <c r="M129" s="346">
        <f t="shared" si="12"/>
        <v>83</v>
      </c>
      <c r="N129" s="344">
        <v>15</v>
      </c>
      <c r="O129" s="344">
        <v>12</v>
      </c>
      <c r="P129" s="344">
        <v>14</v>
      </c>
      <c r="Q129" s="347">
        <f t="shared" si="13"/>
        <v>41</v>
      </c>
      <c r="R129" s="344">
        <f t="shared" si="14"/>
        <v>158</v>
      </c>
    </row>
    <row r="130" spans="1:18" ht="27.75" customHeight="1">
      <c r="A130" s="342">
        <v>64020154</v>
      </c>
      <c r="B130" s="343" t="s">
        <v>200</v>
      </c>
      <c r="C130" s="344">
        <v>3</v>
      </c>
      <c r="D130" s="344">
        <v>6</v>
      </c>
      <c r="E130" s="344">
        <v>5</v>
      </c>
      <c r="F130" s="345">
        <f t="shared" si="11"/>
        <v>14</v>
      </c>
      <c r="G130" s="344">
        <v>2</v>
      </c>
      <c r="H130" s="344">
        <v>4</v>
      </c>
      <c r="I130" s="344">
        <v>1</v>
      </c>
      <c r="J130" s="344">
        <v>9</v>
      </c>
      <c r="K130" s="344">
        <v>3</v>
      </c>
      <c r="L130" s="344">
        <v>4</v>
      </c>
      <c r="M130" s="346">
        <f t="shared" si="12"/>
        <v>23</v>
      </c>
      <c r="N130" s="344">
        <v>0</v>
      </c>
      <c r="O130" s="344">
        <v>0</v>
      </c>
      <c r="P130" s="344">
        <v>0</v>
      </c>
      <c r="Q130" s="347">
        <f t="shared" si="13"/>
        <v>0</v>
      </c>
      <c r="R130" s="344">
        <f t="shared" si="14"/>
        <v>37</v>
      </c>
    </row>
    <row r="131" spans="1:18" ht="27.75" customHeight="1">
      <c r="A131" s="342">
        <v>64020157</v>
      </c>
      <c r="B131" s="343" t="s">
        <v>221</v>
      </c>
      <c r="C131" s="344">
        <v>0</v>
      </c>
      <c r="D131" s="344">
        <v>23</v>
      </c>
      <c r="E131" s="344">
        <v>18</v>
      </c>
      <c r="F131" s="345">
        <f t="shared" si="11"/>
        <v>41</v>
      </c>
      <c r="G131" s="344">
        <v>20</v>
      </c>
      <c r="H131" s="344">
        <v>22</v>
      </c>
      <c r="I131" s="344">
        <v>12</v>
      </c>
      <c r="J131" s="344">
        <v>26</v>
      </c>
      <c r="K131" s="344">
        <v>46</v>
      </c>
      <c r="L131" s="344">
        <v>33</v>
      </c>
      <c r="M131" s="346">
        <f t="shared" si="12"/>
        <v>159</v>
      </c>
      <c r="N131" s="344">
        <v>0</v>
      </c>
      <c r="O131" s="344">
        <v>0</v>
      </c>
      <c r="P131" s="344">
        <v>0</v>
      </c>
      <c r="Q131" s="347">
        <f t="shared" si="13"/>
        <v>0</v>
      </c>
      <c r="R131" s="344">
        <f t="shared" si="14"/>
        <v>200</v>
      </c>
    </row>
    <row r="132" spans="1:18" ht="27.75" customHeight="1">
      <c r="A132" s="342">
        <v>64020158</v>
      </c>
      <c r="B132" s="343" t="s">
        <v>222</v>
      </c>
      <c r="C132" s="344">
        <v>0</v>
      </c>
      <c r="D132" s="344">
        <v>9</v>
      </c>
      <c r="E132" s="344">
        <v>2</v>
      </c>
      <c r="F132" s="345">
        <f t="shared" si="11"/>
        <v>11</v>
      </c>
      <c r="G132" s="344">
        <v>1</v>
      </c>
      <c r="H132" s="344">
        <v>0</v>
      </c>
      <c r="I132" s="344">
        <v>0</v>
      </c>
      <c r="J132" s="344">
        <v>5</v>
      </c>
      <c r="K132" s="344">
        <v>7</v>
      </c>
      <c r="L132" s="344">
        <v>3</v>
      </c>
      <c r="M132" s="346">
        <f t="shared" si="12"/>
        <v>16</v>
      </c>
      <c r="N132" s="344">
        <v>0</v>
      </c>
      <c r="O132" s="344">
        <v>0</v>
      </c>
      <c r="P132" s="344">
        <v>0</v>
      </c>
      <c r="Q132" s="347">
        <f t="shared" si="13"/>
        <v>0</v>
      </c>
      <c r="R132" s="344">
        <f t="shared" si="14"/>
        <v>27</v>
      </c>
    </row>
    <row r="133" spans="1:18" s="478" customFormat="1" ht="27.75" customHeight="1"/>
    <row r="134" spans="1:18" s="341" customFormat="1" ht="27.75" customHeight="1">
      <c r="A134" s="473" t="s">
        <v>617</v>
      </c>
      <c r="B134" s="474"/>
      <c r="C134" s="337">
        <f>SUM(C135:C148)</f>
        <v>81</v>
      </c>
      <c r="D134" s="337">
        <f t="shared" ref="D134:R134" si="15">SUM(D135:D148)</f>
        <v>158</v>
      </c>
      <c r="E134" s="337">
        <f t="shared" si="15"/>
        <v>195</v>
      </c>
      <c r="F134" s="338">
        <f t="shared" si="15"/>
        <v>434</v>
      </c>
      <c r="G134" s="337">
        <f t="shared" si="15"/>
        <v>238</v>
      </c>
      <c r="H134" s="337">
        <f t="shared" si="15"/>
        <v>225</v>
      </c>
      <c r="I134" s="337">
        <f t="shared" si="15"/>
        <v>217</v>
      </c>
      <c r="J134" s="337">
        <f t="shared" si="15"/>
        <v>269</v>
      </c>
      <c r="K134" s="337">
        <f t="shared" si="15"/>
        <v>231</v>
      </c>
      <c r="L134" s="337">
        <f t="shared" si="15"/>
        <v>251</v>
      </c>
      <c r="M134" s="339">
        <f t="shared" si="15"/>
        <v>1431</v>
      </c>
      <c r="N134" s="337">
        <f t="shared" si="15"/>
        <v>55</v>
      </c>
      <c r="O134" s="337">
        <f t="shared" si="15"/>
        <v>39</v>
      </c>
      <c r="P134" s="337">
        <f t="shared" si="15"/>
        <v>45</v>
      </c>
      <c r="Q134" s="340">
        <f t="shared" si="15"/>
        <v>139</v>
      </c>
      <c r="R134" s="337">
        <f t="shared" si="15"/>
        <v>2004</v>
      </c>
    </row>
    <row r="135" spans="1:18" ht="27.75" customHeight="1">
      <c r="A135" s="342">
        <v>64020159</v>
      </c>
      <c r="B135" s="343" t="s">
        <v>347</v>
      </c>
      <c r="C135" s="344">
        <v>3</v>
      </c>
      <c r="D135" s="344">
        <v>6</v>
      </c>
      <c r="E135" s="344">
        <v>11</v>
      </c>
      <c r="F135" s="345">
        <f t="shared" ref="F135:F148" si="16">SUM(C135:E135)</f>
        <v>20</v>
      </c>
      <c r="G135" s="344">
        <v>13</v>
      </c>
      <c r="H135" s="344">
        <v>8</v>
      </c>
      <c r="I135" s="344">
        <v>10</v>
      </c>
      <c r="J135" s="344">
        <v>8</v>
      </c>
      <c r="K135" s="344">
        <v>11</v>
      </c>
      <c r="L135" s="344">
        <v>13</v>
      </c>
      <c r="M135" s="346">
        <f t="shared" ref="M135:M148" si="17">SUM(G135:L135)</f>
        <v>63</v>
      </c>
      <c r="N135" s="344">
        <v>0</v>
      </c>
      <c r="O135" s="344">
        <v>0</v>
      </c>
      <c r="P135" s="344">
        <v>0</v>
      </c>
      <c r="Q135" s="347">
        <f t="shared" ref="Q135:Q148" si="18">SUM(N135:P135)</f>
        <v>0</v>
      </c>
      <c r="R135" s="344">
        <f t="shared" ref="R135:R148" si="19">SUM(Q135,F135,M135)</f>
        <v>83</v>
      </c>
    </row>
    <row r="136" spans="1:18" ht="27.75" customHeight="1">
      <c r="A136" s="342">
        <v>64020160</v>
      </c>
      <c r="B136" s="343" t="s">
        <v>257</v>
      </c>
      <c r="C136" s="344">
        <v>3</v>
      </c>
      <c r="D136" s="344">
        <v>11</v>
      </c>
      <c r="E136" s="344">
        <v>14</v>
      </c>
      <c r="F136" s="345">
        <f t="shared" si="16"/>
        <v>28</v>
      </c>
      <c r="G136" s="344">
        <v>18</v>
      </c>
      <c r="H136" s="344">
        <v>19</v>
      </c>
      <c r="I136" s="344">
        <v>9</v>
      </c>
      <c r="J136" s="344">
        <v>11</v>
      </c>
      <c r="K136" s="344">
        <v>10</v>
      </c>
      <c r="L136" s="344">
        <v>13</v>
      </c>
      <c r="M136" s="346">
        <f t="shared" si="17"/>
        <v>80</v>
      </c>
      <c r="N136" s="344">
        <v>0</v>
      </c>
      <c r="O136" s="344">
        <v>0</v>
      </c>
      <c r="P136" s="344">
        <v>0</v>
      </c>
      <c r="Q136" s="347">
        <f t="shared" si="18"/>
        <v>0</v>
      </c>
      <c r="R136" s="344">
        <f t="shared" si="19"/>
        <v>108</v>
      </c>
    </row>
    <row r="137" spans="1:18" ht="27.75" customHeight="1">
      <c r="A137" s="342">
        <v>64020161</v>
      </c>
      <c r="B137" s="343" t="s">
        <v>236</v>
      </c>
      <c r="C137" s="344">
        <v>0</v>
      </c>
      <c r="D137" s="344">
        <v>9</v>
      </c>
      <c r="E137" s="344">
        <v>4</v>
      </c>
      <c r="F137" s="345">
        <f t="shared" si="16"/>
        <v>13</v>
      </c>
      <c r="G137" s="344">
        <v>5</v>
      </c>
      <c r="H137" s="344">
        <v>5</v>
      </c>
      <c r="I137" s="344">
        <v>9</v>
      </c>
      <c r="J137" s="344">
        <v>4</v>
      </c>
      <c r="K137" s="344">
        <v>2</v>
      </c>
      <c r="L137" s="344">
        <v>8</v>
      </c>
      <c r="M137" s="346">
        <f t="shared" si="17"/>
        <v>33</v>
      </c>
      <c r="N137" s="344">
        <v>0</v>
      </c>
      <c r="O137" s="344">
        <v>0</v>
      </c>
      <c r="P137" s="344">
        <v>0</v>
      </c>
      <c r="Q137" s="347">
        <f t="shared" si="18"/>
        <v>0</v>
      </c>
      <c r="R137" s="344">
        <f t="shared" si="19"/>
        <v>46</v>
      </c>
    </row>
    <row r="138" spans="1:18" ht="27.75" customHeight="1">
      <c r="A138" s="342">
        <v>64020162</v>
      </c>
      <c r="B138" s="343" t="s">
        <v>238</v>
      </c>
      <c r="C138" s="344">
        <v>0</v>
      </c>
      <c r="D138" s="344">
        <v>0</v>
      </c>
      <c r="E138" s="344">
        <v>2</v>
      </c>
      <c r="F138" s="345">
        <f t="shared" si="16"/>
        <v>2</v>
      </c>
      <c r="G138" s="344">
        <v>4</v>
      </c>
      <c r="H138" s="344">
        <v>1</v>
      </c>
      <c r="I138" s="344">
        <v>0</v>
      </c>
      <c r="J138" s="344">
        <v>1</v>
      </c>
      <c r="K138" s="344">
        <v>2</v>
      </c>
      <c r="L138" s="344">
        <v>0</v>
      </c>
      <c r="M138" s="346">
        <f t="shared" si="17"/>
        <v>8</v>
      </c>
      <c r="N138" s="344">
        <v>0</v>
      </c>
      <c r="O138" s="344">
        <v>0</v>
      </c>
      <c r="P138" s="344">
        <v>0</v>
      </c>
      <c r="Q138" s="347">
        <f t="shared" si="18"/>
        <v>0</v>
      </c>
      <c r="R138" s="344">
        <f t="shared" si="19"/>
        <v>10</v>
      </c>
    </row>
    <row r="139" spans="1:18" ht="27.75" customHeight="1">
      <c r="A139" s="342">
        <v>64020163</v>
      </c>
      <c r="B139" s="343" t="s">
        <v>48</v>
      </c>
      <c r="C139" s="344">
        <v>0</v>
      </c>
      <c r="D139" s="344">
        <v>13</v>
      </c>
      <c r="E139" s="344">
        <v>21</v>
      </c>
      <c r="F139" s="345">
        <f t="shared" si="16"/>
        <v>34</v>
      </c>
      <c r="G139" s="344">
        <v>24</v>
      </c>
      <c r="H139" s="344">
        <v>19</v>
      </c>
      <c r="I139" s="344">
        <v>16</v>
      </c>
      <c r="J139" s="344">
        <v>15</v>
      </c>
      <c r="K139" s="344">
        <v>16</v>
      </c>
      <c r="L139" s="344">
        <v>22</v>
      </c>
      <c r="M139" s="346">
        <f t="shared" si="17"/>
        <v>112</v>
      </c>
      <c r="N139" s="344">
        <v>37</v>
      </c>
      <c r="O139" s="344">
        <v>27</v>
      </c>
      <c r="P139" s="344">
        <v>34</v>
      </c>
      <c r="Q139" s="347">
        <f t="shared" si="18"/>
        <v>98</v>
      </c>
      <c r="R139" s="344">
        <f t="shared" si="19"/>
        <v>244</v>
      </c>
    </row>
    <row r="140" spans="1:18" ht="27.75" customHeight="1">
      <c r="A140" s="342">
        <v>64020164</v>
      </c>
      <c r="B140" s="343" t="s">
        <v>348</v>
      </c>
      <c r="C140" s="344">
        <v>4</v>
      </c>
      <c r="D140" s="344">
        <v>5</v>
      </c>
      <c r="E140" s="344">
        <v>2</v>
      </c>
      <c r="F140" s="345">
        <f t="shared" si="16"/>
        <v>11</v>
      </c>
      <c r="G140" s="344">
        <v>3</v>
      </c>
      <c r="H140" s="344">
        <v>2</v>
      </c>
      <c r="I140" s="344">
        <v>5</v>
      </c>
      <c r="J140" s="344">
        <v>4</v>
      </c>
      <c r="K140" s="344">
        <v>9</v>
      </c>
      <c r="L140" s="344">
        <v>7</v>
      </c>
      <c r="M140" s="346">
        <f t="shared" si="17"/>
        <v>30</v>
      </c>
      <c r="N140" s="344">
        <v>0</v>
      </c>
      <c r="O140" s="344">
        <v>0</v>
      </c>
      <c r="P140" s="344">
        <v>0</v>
      </c>
      <c r="Q140" s="347">
        <f t="shared" si="18"/>
        <v>0</v>
      </c>
      <c r="R140" s="344">
        <f t="shared" si="19"/>
        <v>41</v>
      </c>
    </row>
    <row r="141" spans="1:18" ht="27.75" customHeight="1">
      <c r="A141" s="342">
        <v>64020165</v>
      </c>
      <c r="B141" s="343" t="s">
        <v>246</v>
      </c>
      <c r="C141" s="344">
        <v>4</v>
      </c>
      <c r="D141" s="344">
        <v>4</v>
      </c>
      <c r="E141" s="344">
        <v>5</v>
      </c>
      <c r="F141" s="345">
        <f t="shared" si="16"/>
        <v>13</v>
      </c>
      <c r="G141" s="344">
        <v>8</v>
      </c>
      <c r="H141" s="344">
        <v>6</v>
      </c>
      <c r="I141" s="344">
        <v>3</v>
      </c>
      <c r="J141" s="344">
        <v>6</v>
      </c>
      <c r="K141" s="344">
        <v>4</v>
      </c>
      <c r="L141" s="344">
        <v>2</v>
      </c>
      <c r="M141" s="346">
        <f t="shared" si="17"/>
        <v>29</v>
      </c>
      <c r="N141" s="344">
        <v>0</v>
      </c>
      <c r="O141" s="344">
        <v>0</v>
      </c>
      <c r="P141" s="344">
        <v>0</v>
      </c>
      <c r="Q141" s="347">
        <f t="shared" si="18"/>
        <v>0</v>
      </c>
      <c r="R141" s="344">
        <f t="shared" si="19"/>
        <v>42</v>
      </c>
    </row>
    <row r="142" spans="1:18" ht="27.75" customHeight="1">
      <c r="A142" s="342">
        <v>64020166</v>
      </c>
      <c r="B142" s="343" t="s">
        <v>248</v>
      </c>
      <c r="C142" s="344">
        <v>3</v>
      </c>
      <c r="D142" s="344">
        <v>7</v>
      </c>
      <c r="E142" s="344">
        <v>8</v>
      </c>
      <c r="F142" s="345">
        <f t="shared" si="16"/>
        <v>18</v>
      </c>
      <c r="G142" s="344">
        <v>8</v>
      </c>
      <c r="H142" s="344">
        <v>10</v>
      </c>
      <c r="I142" s="344">
        <v>11</v>
      </c>
      <c r="J142" s="344">
        <v>3</v>
      </c>
      <c r="K142" s="344">
        <v>4</v>
      </c>
      <c r="L142" s="344">
        <v>5</v>
      </c>
      <c r="M142" s="346">
        <f t="shared" si="17"/>
        <v>41</v>
      </c>
      <c r="N142" s="344">
        <v>0</v>
      </c>
      <c r="O142" s="344">
        <v>0</v>
      </c>
      <c r="P142" s="344">
        <v>0</v>
      </c>
      <c r="Q142" s="347">
        <f t="shared" si="18"/>
        <v>0</v>
      </c>
      <c r="R142" s="344">
        <f t="shared" si="19"/>
        <v>59</v>
      </c>
    </row>
    <row r="143" spans="1:18" ht="27.75" customHeight="1">
      <c r="A143" s="342">
        <v>64020167</v>
      </c>
      <c r="B143" s="343" t="s">
        <v>241</v>
      </c>
      <c r="C143" s="344">
        <v>13</v>
      </c>
      <c r="D143" s="344">
        <v>18</v>
      </c>
      <c r="E143" s="344">
        <v>15</v>
      </c>
      <c r="F143" s="345">
        <f t="shared" si="16"/>
        <v>46</v>
      </c>
      <c r="G143" s="344">
        <v>12</v>
      </c>
      <c r="H143" s="344">
        <v>5</v>
      </c>
      <c r="I143" s="344">
        <v>15</v>
      </c>
      <c r="J143" s="344">
        <v>16</v>
      </c>
      <c r="K143" s="344">
        <v>12</v>
      </c>
      <c r="L143" s="344">
        <v>10</v>
      </c>
      <c r="M143" s="346">
        <f t="shared" si="17"/>
        <v>70</v>
      </c>
      <c r="N143" s="344">
        <v>0</v>
      </c>
      <c r="O143" s="344">
        <v>0</v>
      </c>
      <c r="P143" s="344">
        <v>0</v>
      </c>
      <c r="Q143" s="347">
        <f t="shared" si="18"/>
        <v>0</v>
      </c>
      <c r="R143" s="344">
        <f t="shared" si="19"/>
        <v>116</v>
      </c>
    </row>
    <row r="144" spans="1:18" ht="27.75" customHeight="1">
      <c r="A144" s="342">
        <v>64020168</v>
      </c>
      <c r="B144" s="343" t="s">
        <v>243</v>
      </c>
      <c r="C144" s="344">
        <v>0</v>
      </c>
      <c r="D144" s="344">
        <v>5</v>
      </c>
      <c r="E144" s="344">
        <v>15</v>
      </c>
      <c r="F144" s="345">
        <f t="shared" si="16"/>
        <v>20</v>
      </c>
      <c r="G144" s="344">
        <v>5</v>
      </c>
      <c r="H144" s="344">
        <v>2</v>
      </c>
      <c r="I144" s="344">
        <v>7</v>
      </c>
      <c r="J144" s="344">
        <v>8</v>
      </c>
      <c r="K144" s="344">
        <v>5</v>
      </c>
      <c r="L144" s="344">
        <v>7</v>
      </c>
      <c r="M144" s="346">
        <f t="shared" si="17"/>
        <v>34</v>
      </c>
      <c r="N144" s="344">
        <v>0</v>
      </c>
      <c r="O144" s="344">
        <v>0</v>
      </c>
      <c r="P144" s="344">
        <v>0</v>
      </c>
      <c r="Q144" s="347">
        <f t="shared" si="18"/>
        <v>0</v>
      </c>
      <c r="R144" s="344">
        <f t="shared" si="19"/>
        <v>54</v>
      </c>
    </row>
    <row r="145" spans="1:18" ht="27.75" customHeight="1">
      <c r="A145" s="342">
        <v>64020169</v>
      </c>
      <c r="B145" s="343" t="s">
        <v>271</v>
      </c>
      <c r="C145" s="344">
        <v>42</v>
      </c>
      <c r="D145" s="344">
        <v>69</v>
      </c>
      <c r="E145" s="344">
        <v>90</v>
      </c>
      <c r="F145" s="345">
        <f t="shared" si="16"/>
        <v>201</v>
      </c>
      <c r="G145" s="344">
        <v>108</v>
      </c>
      <c r="H145" s="344">
        <v>126</v>
      </c>
      <c r="I145" s="344">
        <v>108</v>
      </c>
      <c r="J145" s="344">
        <v>164</v>
      </c>
      <c r="K145" s="344">
        <v>124</v>
      </c>
      <c r="L145" s="344">
        <v>139</v>
      </c>
      <c r="M145" s="346">
        <f t="shared" si="17"/>
        <v>769</v>
      </c>
      <c r="N145" s="344">
        <v>0</v>
      </c>
      <c r="O145" s="344">
        <v>0</v>
      </c>
      <c r="P145" s="344">
        <v>0</v>
      </c>
      <c r="Q145" s="347">
        <f t="shared" si="18"/>
        <v>0</v>
      </c>
      <c r="R145" s="344">
        <f t="shared" si="19"/>
        <v>970</v>
      </c>
    </row>
    <row r="146" spans="1:18" ht="27.75" customHeight="1">
      <c r="A146" s="342">
        <v>64020170</v>
      </c>
      <c r="B146" s="343" t="s">
        <v>229</v>
      </c>
      <c r="C146" s="344">
        <v>4</v>
      </c>
      <c r="D146" s="344">
        <v>5</v>
      </c>
      <c r="E146" s="344">
        <v>5</v>
      </c>
      <c r="F146" s="345">
        <f t="shared" si="16"/>
        <v>14</v>
      </c>
      <c r="G146" s="344">
        <v>7</v>
      </c>
      <c r="H146" s="344">
        <v>5</v>
      </c>
      <c r="I146" s="344">
        <v>7</v>
      </c>
      <c r="J146" s="344">
        <v>8</v>
      </c>
      <c r="K146" s="344">
        <v>8</v>
      </c>
      <c r="L146" s="344">
        <v>5</v>
      </c>
      <c r="M146" s="346">
        <f t="shared" si="17"/>
        <v>40</v>
      </c>
      <c r="N146" s="344">
        <v>0</v>
      </c>
      <c r="O146" s="344">
        <v>0</v>
      </c>
      <c r="P146" s="344">
        <v>0</v>
      </c>
      <c r="Q146" s="347">
        <f t="shared" si="18"/>
        <v>0</v>
      </c>
      <c r="R146" s="344">
        <f t="shared" si="19"/>
        <v>54</v>
      </c>
    </row>
    <row r="147" spans="1:18" ht="27.75" customHeight="1">
      <c r="A147" s="342">
        <v>64020171</v>
      </c>
      <c r="B147" s="343" t="s">
        <v>231</v>
      </c>
      <c r="C147" s="344">
        <v>5</v>
      </c>
      <c r="D147" s="344">
        <v>6</v>
      </c>
      <c r="E147" s="344">
        <v>3</v>
      </c>
      <c r="F147" s="345">
        <f t="shared" si="16"/>
        <v>14</v>
      </c>
      <c r="G147" s="344">
        <v>6</v>
      </c>
      <c r="H147" s="344">
        <v>0</v>
      </c>
      <c r="I147" s="344">
        <v>5</v>
      </c>
      <c r="J147" s="344">
        <v>5</v>
      </c>
      <c r="K147" s="344">
        <v>6</v>
      </c>
      <c r="L147" s="344">
        <v>4</v>
      </c>
      <c r="M147" s="346">
        <f t="shared" si="17"/>
        <v>26</v>
      </c>
      <c r="N147" s="344">
        <v>0</v>
      </c>
      <c r="O147" s="344">
        <v>0</v>
      </c>
      <c r="P147" s="344">
        <v>0</v>
      </c>
      <c r="Q147" s="347">
        <f t="shared" si="18"/>
        <v>0</v>
      </c>
      <c r="R147" s="344">
        <f t="shared" si="19"/>
        <v>40</v>
      </c>
    </row>
    <row r="148" spans="1:18" ht="27.75" customHeight="1">
      <c r="A148" s="342">
        <v>64020172</v>
      </c>
      <c r="B148" s="343" t="s">
        <v>134</v>
      </c>
      <c r="C148" s="344">
        <v>0</v>
      </c>
      <c r="D148" s="344">
        <v>0</v>
      </c>
      <c r="E148" s="344">
        <v>0</v>
      </c>
      <c r="F148" s="345">
        <f t="shared" si="16"/>
        <v>0</v>
      </c>
      <c r="G148" s="344">
        <v>17</v>
      </c>
      <c r="H148" s="344">
        <v>17</v>
      </c>
      <c r="I148" s="344">
        <v>12</v>
      </c>
      <c r="J148" s="344">
        <v>16</v>
      </c>
      <c r="K148" s="344">
        <v>18</v>
      </c>
      <c r="L148" s="344">
        <v>16</v>
      </c>
      <c r="M148" s="346">
        <f t="shared" si="17"/>
        <v>96</v>
      </c>
      <c r="N148" s="344">
        <v>18</v>
      </c>
      <c r="O148" s="344">
        <v>12</v>
      </c>
      <c r="P148" s="344">
        <v>11</v>
      </c>
      <c r="Q148" s="347">
        <f t="shared" si="18"/>
        <v>41</v>
      </c>
      <c r="R148" s="344">
        <f t="shared" si="19"/>
        <v>137</v>
      </c>
    </row>
    <row r="149" spans="1:18" ht="27.75" customHeight="1">
      <c r="A149" s="479"/>
      <c r="B149" s="479"/>
      <c r="C149" s="479"/>
      <c r="D149" s="479"/>
      <c r="E149" s="479"/>
      <c r="F149" s="479"/>
      <c r="G149" s="479"/>
      <c r="H149" s="479"/>
      <c r="I149" s="479"/>
      <c r="J149" s="479"/>
      <c r="K149" s="479"/>
      <c r="L149" s="479"/>
      <c r="M149" s="479"/>
      <c r="N149" s="479"/>
      <c r="O149" s="479"/>
      <c r="P149" s="479"/>
      <c r="Q149" s="479"/>
      <c r="R149" s="479"/>
    </row>
    <row r="150" spans="1:18" ht="27.75" customHeight="1">
      <c r="A150" s="481"/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</row>
    <row r="151" spans="1:18" s="341" customFormat="1" ht="24" customHeight="1">
      <c r="A151" s="482" t="s">
        <v>618</v>
      </c>
      <c r="B151" s="482"/>
      <c r="C151" s="337">
        <f>SUM(C152:C176)</f>
        <v>33</v>
      </c>
      <c r="D151" s="337">
        <f t="shared" ref="D151:R151" si="20">SUM(D152:D176)</f>
        <v>366</v>
      </c>
      <c r="E151" s="337">
        <f t="shared" si="20"/>
        <v>374</v>
      </c>
      <c r="F151" s="338">
        <f t="shared" si="20"/>
        <v>773</v>
      </c>
      <c r="G151" s="337">
        <f t="shared" si="20"/>
        <v>364</v>
      </c>
      <c r="H151" s="337">
        <f t="shared" si="20"/>
        <v>410</v>
      </c>
      <c r="I151" s="337">
        <f t="shared" si="20"/>
        <v>419</v>
      </c>
      <c r="J151" s="337">
        <f t="shared" si="20"/>
        <v>427</v>
      </c>
      <c r="K151" s="337">
        <f t="shared" si="20"/>
        <v>447</v>
      </c>
      <c r="L151" s="337">
        <f t="shared" si="20"/>
        <v>435</v>
      </c>
      <c r="M151" s="339">
        <f t="shared" si="20"/>
        <v>2502</v>
      </c>
      <c r="N151" s="337">
        <f t="shared" si="20"/>
        <v>108</v>
      </c>
      <c r="O151" s="337">
        <f t="shared" si="20"/>
        <v>103</v>
      </c>
      <c r="P151" s="337">
        <f t="shared" si="20"/>
        <v>96</v>
      </c>
      <c r="Q151" s="340">
        <f t="shared" si="20"/>
        <v>307</v>
      </c>
      <c r="R151" s="337">
        <f t="shared" si="20"/>
        <v>3582</v>
      </c>
    </row>
    <row r="152" spans="1:18" ht="24" customHeight="1">
      <c r="A152" s="342">
        <v>64020173</v>
      </c>
      <c r="B152" s="343" t="s">
        <v>77</v>
      </c>
      <c r="C152" s="344">
        <v>0</v>
      </c>
      <c r="D152" s="344">
        <v>19</v>
      </c>
      <c r="E152" s="344">
        <v>17</v>
      </c>
      <c r="F152" s="345">
        <f t="shared" ref="F152:F176" si="21">SUM(C152:E152)</f>
        <v>36</v>
      </c>
      <c r="G152" s="344">
        <v>11</v>
      </c>
      <c r="H152" s="344">
        <v>21</v>
      </c>
      <c r="I152" s="344">
        <v>15</v>
      </c>
      <c r="J152" s="344">
        <v>15</v>
      </c>
      <c r="K152" s="344">
        <v>11</v>
      </c>
      <c r="L152" s="344">
        <v>23</v>
      </c>
      <c r="M152" s="346">
        <f t="shared" ref="M152:M176" si="22">SUM(G152:L152)</f>
        <v>96</v>
      </c>
      <c r="N152" s="344">
        <v>26</v>
      </c>
      <c r="O152" s="344">
        <v>19</v>
      </c>
      <c r="P152" s="344">
        <v>29</v>
      </c>
      <c r="Q152" s="347">
        <f t="shared" ref="Q152:Q176" si="23">SUM(N152:P152)</f>
        <v>74</v>
      </c>
      <c r="R152" s="344">
        <f t="shared" ref="R152:R176" si="24">SUM(Q152,F152,M152)</f>
        <v>206</v>
      </c>
    </row>
    <row r="153" spans="1:18" ht="24" customHeight="1">
      <c r="A153" s="342">
        <v>64020174</v>
      </c>
      <c r="B153" s="343" t="s">
        <v>78</v>
      </c>
      <c r="C153" s="344">
        <v>0</v>
      </c>
      <c r="D153" s="344">
        <v>10</v>
      </c>
      <c r="E153" s="344">
        <v>13</v>
      </c>
      <c r="F153" s="345">
        <f t="shared" si="21"/>
        <v>23</v>
      </c>
      <c r="G153" s="344">
        <v>11</v>
      </c>
      <c r="H153" s="344">
        <v>9</v>
      </c>
      <c r="I153" s="344">
        <v>9</v>
      </c>
      <c r="J153" s="344">
        <v>9</v>
      </c>
      <c r="K153" s="344">
        <v>10</v>
      </c>
      <c r="L153" s="344">
        <v>5</v>
      </c>
      <c r="M153" s="346">
        <f t="shared" si="22"/>
        <v>53</v>
      </c>
      <c r="N153" s="344">
        <v>0</v>
      </c>
      <c r="O153" s="344">
        <v>0</v>
      </c>
      <c r="P153" s="344">
        <v>0</v>
      </c>
      <c r="Q153" s="347">
        <f t="shared" si="23"/>
        <v>0</v>
      </c>
      <c r="R153" s="344">
        <f t="shared" si="24"/>
        <v>76</v>
      </c>
    </row>
    <row r="154" spans="1:18" ht="24" customHeight="1">
      <c r="A154" s="342">
        <v>64020175</v>
      </c>
      <c r="B154" s="343" t="s">
        <v>79</v>
      </c>
      <c r="C154" s="344">
        <v>0</v>
      </c>
      <c r="D154" s="344">
        <v>14</v>
      </c>
      <c r="E154" s="344">
        <v>7</v>
      </c>
      <c r="F154" s="345">
        <f t="shared" si="21"/>
        <v>21</v>
      </c>
      <c r="G154" s="344">
        <v>6</v>
      </c>
      <c r="H154" s="344">
        <v>9</v>
      </c>
      <c r="I154" s="344">
        <v>8</v>
      </c>
      <c r="J154" s="344">
        <v>8</v>
      </c>
      <c r="K154" s="344">
        <v>10</v>
      </c>
      <c r="L154" s="344">
        <v>4</v>
      </c>
      <c r="M154" s="346">
        <f t="shared" si="22"/>
        <v>45</v>
      </c>
      <c r="N154" s="344">
        <v>0</v>
      </c>
      <c r="O154" s="344">
        <v>0</v>
      </c>
      <c r="P154" s="344">
        <v>0</v>
      </c>
      <c r="Q154" s="347">
        <f t="shared" si="23"/>
        <v>0</v>
      </c>
      <c r="R154" s="344">
        <f t="shared" si="24"/>
        <v>66</v>
      </c>
    </row>
    <row r="155" spans="1:18" ht="24" customHeight="1">
      <c r="A155" s="342">
        <v>64020176</v>
      </c>
      <c r="B155" s="343" t="s">
        <v>81</v>
      </c>
      <c r="C155" s="344">
        <v>0</v>
      </c>
      <c r="D155" s="344">
        <v>10</v>
      </c>
      <c r="E155" s="344">
        <v>15</v>
      </c>
      <c r="F155" s="345">
        <f t="shared" si="21"/>
        <v>25</v>
      </c>
      <c r="G155" s="344">
        <v>12</v>
      </c>
      <c r="H155" s="344">
        <v>5</v>
      </c>
      <c r="I155" s="344">
        <v>8</v>
      </c>
      <c r="J155" s="344">
        <v>7</v>
      </c>
      <c r="K155" s="344">
        <v>10</v>
      </c>
      <c r="L155" s="344">
        <v>5</v>
      </c>
      <c r="M155" s="346">
        <f t="shared" si="22"/>
        <v>47</v>
      </c>
      <c r="N155" s="344">
        <v>0</v>
      </c>
      <c r="O155" s="344">
        <v>0</v>
      </c>
      <c r="P155" s="344">
        <v>0</v>
      </c>
      <c r="Q155" s="347">
        <f t="shared" si="23"/>
        <v>0</v>
      </c>
      <c r="R155" s="344">
        <f t="shared" si="24"/>
        <v>72</v>
      </c>
    </row>
    <row r="156" spans="1:18" ht="24" customHeight="1">
      <c r="A156" s="342">
        <v>64020177</v>
      </c>
      <c r="B156" s="343" t="s">
        <v>83</v>
      </c>
      <c r="C156" s="344">
        <v>0</v>
      </c>
      <c r="D156" s="344">
        <v>0</v>
      </c>
      <c r="E156" s="344">
        <v>4</v>
      </c>
      <c r="F156" s="345">
        <f t="shared" si="21"/>
        <v>4</v>
      </c>
      <c r="G156" s="344">
        <v>1</v>
      </c>
      <c r="H156" s="344">
        <v>2</v>
      </c>
      <c r="I156" s="344">
        <v>5</v>
      </c>
      <c r="J156" s="344">
        <v>6</v>
      </c>
      <c r="K156" s="344">
        <v>5</v>
      </c>
      <c r="L156" s="344">
        <v>1</v>
      </c>
      <c r="M156" s="346">
        <f t="shared" si="22"/>
        <v>20</v>
      </c>
      <c r="N156" s="344">
        <v>0</v>
      </c>
      <c r="O156" s="344">
        <v>0</v>
      </c>
      <c r="P156" s="344">
        <v>0</v>
      </c>
      <c r="Q156" s="347">
        <f t="shared" si="23"/>
        <v>0</v>
      </c>
      <c r="R156" s="344">
        <f t="shared" si="24"/>
        <v>24</v>
      </c>
    </row>
    <row r="157" spans="1:18" ht="24" customHeight="1">
      <c r="A157" s="342">
        <v>64020178</v>
      </c>
      <c r="B157" s="343" t="s">
        <v>85</v>
      </c>
      <c r="C157" s="344">
        <v>2</v>
      </c>
      <c r="D157" s="344">
        <v>4</v>
      </c>
      <c r="E157" s="344">
        <v>4</v>
      </c>
      <c r="F157" s="345">
        <f t="shared" si="21"/>
        <v>10</v>
      </c>
      <c r="G157" s="344">
        <v>4</v>
      </c>
      <c r="H157" s="344">
        <v>6</v>
      </c>
      <c r="I157" s="344">
        <v>4</v>
      </c>
      <c r="J157" s="344">
        <v>10</v>
      </c>
      <c r="K157" s="344">
        <v>3</v>
      </c>
      <c r="L157" s="344">
        <v>9</v>
      </c>
      <c r="M157" s="346">
        <f t="shared" si="22"/>
        <v>36</v>
      </c>
      <c r="N157" s="344">
        <v>0</v>
      </c>
      <c r="O157" s="344">
        <v>0</v>
      </c>
      <c r="P157" s="344">
        <v>0</v>
      </c>
      <c r="Q157" s="347">
        <f t="shared" si="23"/>
        <v>0</v>
      </c>
      <c r="R157" s="344">
        <f t="shared" si="24"/>
        <v>46</v>
      </c>
    </row>
    <row r="158" spans="1:18" ht="24" customHeight="1">
      <c r="A158" s="342">
        <v>64020179</v>
      </c>
      <c r="B158" s="343" t="s">
        <v>86</v>
      </c>
      <c r="C158" s="344">
        <v>0</v>
      </c>
      <c r="D158" s="344">
        <v>12</v>
      </c>
      <c r="E158" s="344">
        <v>8</v>
      </c>
      <c r="F158" s="345">
        <f t="shared" si="21"/>
        <v>20</v>
      </c>
      <c r="G158" s="344">
        <v>8</v>
      </c>
      <c r="H158" s="344">
        <v>9</v>
      </c>
      <c r="I158" s="344">
        <v>6</v>
      </c>
      <c r="J158" s="344">
        <v>5</v>
      </c>
      <c r="K158" s="344">
        <v>5</v>
      </c>
      <c r="L158" s="344">
        <v>5</v>
      </c>
      <c r="M158" s="346">
        <f t="shared" si="22"/>
        <v>38</v>
      </c>
      <c r="N158" s="344">
        <v>0</v>
      </c>
      <c r="O158" s="344">
        <v>0</v>
      </c>
      <c r="P158" s="344">
        <v>0</v>
      </c>
      <c r="Q158" s="347">
        <f t="shared" si="23"/>
        <v>0</v>
      </c>
      <c r="R158" s="344">
        <f t="shared" si="24"/>
        <v>58</v>
      </c>
    </row>
    <row r="159" spans="1:18" ht="24" customHeight="1">
      <c r="A159" s="342">
        <v>64020180</v>
      </c>
      <c r="B159" s="343" t="s">
        <v>87</v>
      </c>
      <c r="C159" s="344">
        <v>0</v>
      </c>
      <c r="D159" s="344">
        <v>17</v>
      </c>
      <c r="E159" s="344">
        <v>16</v>
      </c>
      <c r="F159" s="345">
        <f t="shared" si="21"/>
        <v>33</v>
      </c>
      <c r="G159" s="344">
        <v>17</v>
      </c>
      <c r="H159" s="344">
        <v>11</v>
      </c>
      <c r="I159" s="344">
        <v>13</v>
      </c>
      <c r="J159" s="344">
        <v>21</v>
      </c>
      <c r="K159" s="344">
        <v>26</v>
      </c>
      <c r="L159" s="344">
        <v>16</v>
      </c>
      <c r="M159" s="346">
        <f t="shared" si="22"/>
        <v>104</v>
      </c>
      <c r="N159" s="344">
        <v>18</v>
      </c>
      <c r="O159" s="344">
        <v>21</v>
      </c>
      <c r="P159" s="344">
        <v>11</v>
      </c>
      <c r="Q159" s="347">
        <f t="shared" si="23"/>
        <v>50</v>
      </c>
      <c r="R159" s="344">
        <f t="shared" si="24"/>
        <v>187</v>
      </c>
    </row>
    <row r="160" spans="1:18" ht="24" customHeight="1">
      <c r="A160" s="342">
        <v>64020181</v>
      </c>
      <c r="B160" s="343" t="s">
        <v>89</v>
      </c>
      <c r="C160" s="344">
        <v>8</v>
      </c>
      <c r="D160" s="344">
        <v>3</v>
      </c>
      <c r="E160" s="344">
        <v>6</v>
      </c>
      <c r="F160" s="345">
        <f t="shared" si="21"/>
        <v>17</v>
      </c>
      <c r="G160" s="344">
        <v>2</v>
      </c>
      <c r="H160" s="344">
        <v>5</v>
      </c>
      <c r="I160" s="344">
        <v>7</v>
      </c>
      <c r="J160" s="344">
        <v>5</v>
      </c>
      <c r="K160" s="344">
        <v>6</v>
      </c>
      <c r="L160" s="344">
        <v>5</v>
      </c>
      <c r="M160" s="346">
        <f t="shared" si="22"/>
        <v>30</v>
      </c>
      <c r="N160" s="344">
        <v>0</v>
      </c>
      <c r="O160" s="344">
        <v>0</v>
      </c>
      <c r="P160" s="344">
        <v>0</v>
      </c>
      <c r="Q160" s="347">
        <f t="shared" si="23"/>
        <v>0</v>
      </c>
      <c r="R160" s="344">
        <f t="shared" si="24"/>
        <v>47</v>
      </c>
    </row>
    <row r="161" spans="1:18" ht="24" customHeight="1">
      <c r="A161" s="342">
        <v>64020182</v>
      </c>
      <c r="B161" s="343" t="s">
        <v>91</v>
      </c>
      <c r="C161" s="344">
        <v>0</v>
      </c>
      <c r="D161" s="344">
        <v>15</v>
      </c>
      <c r="E161" s="344">
        <v>21</v>
      </c>
      <c r="F161" s="345">
        <f t="shared" si="21"/>
        <v>36</v>
      </c>
      <c r="G161" s="344">
        <v>22</v>
      </c>
      <c r="H161" s="344">
        <v>18</v>
      </c>
      <c r="I161" s="344">
        <v>22</v>
      </c>
      <c r="J161" s="344">
        <v>12</v>
      </c>
      <c r="K161" s="344">
        <v>20</v>
      </c>
      <c r="L161" s="344">
        <v>23</v>
      </c>
      <c r="M161" s="346">
        <f t="shared" si="22"/>
        <v>117</v>
      </c>
      <c r="N161" s="344">
        <v>0</v>
      </c>
      <c r="O161" s="344">
        <v>0</v>
      </c>
      <c r="P161" s="344">
        <v>0</v>
      </c>
      <c r="Q161" s="347">
        <f t="shared" si="23"/>
        <v>0</v>
      </c>
      <c r="R161" s="344">
        <f t="shared" si="24"/>
        <v>153</v>
      </c>
    </row>
    <row r="162" spans="1:18" ht="24" customHeight="1">
      <c r="A162" s="342">
        <v>64020183</v>
      </c>
      <c r="B162" s="343" t="s">
        <v>349</v>
      </c>
      <c r="C162" s="344">
        <v>0</v>
      </c>
      <c r="D162" s="344">
        <v>37</v>
      </c>
      <c r="E162" s="344">
        <v>32</v>
      </c>
      <c r="F162" s="345">
        <f t="shared" si="21"/>
        <v>69</v>
      </c>
      <c r="G162" s="344">
        <v>32</v>
      </c>
      <c r="H162" s="344">
        <v>39</v>
      </c>
      <c r="I162" s="344">
        <v>41</v>
      </c>
      <c r="J162" s="344">
        <v>35</v>
      </c>
      <c r="K162" s="344">
        <v>32</v>
      </c>
      <c r="L162" s="344">
        <v>35</v>
      </c>
      <c r="M162" s="346">
        <f t="shared" si="22"/>
        <v>214</v>
      </c>
      <c r="N162" s="344">
        <v>18</v>
      </c>
      <c r="O162" s="344">
        <v>16</v>
      </c>
      <c r="P162" s="344">
        <v>14</v>
      </c>
      <c r="Q162" s="347">
        <f t="shared" si="23"/>
        <v>48</v>
      </c>
      <c r="R162" s="344">
        <f t="shared" si="24"/>
        <v>331</v>
      </c>
    </row>
    <row r="163" spans="1:18" ht="24" customHeight="1">
      <c r="A163" s="342">
        <v>64020185</v>
      </c>
      <c r="B163" s="343" t="s">
        <v>96</v>
      </c>
      <c r="C163" s="344">
        <v>0</v>
      </c>
      <c r="D163" s="344">
        <v>4</v>
      </c>
      <c r="E163" s="344">
        <v>5</v>
      </c>
      <c r="F163" s="345">
        <f t="shared" si="21"/>
        <v>9</v>
      </c>
      <c r="G163" s="344">
        <v>4</v>
      </c>
      <c r="H163" s="344">
        <v>5</v>
      </c>
      <c r="I163" s="344">
        <v>6</v>
      </c>
      <c r="J163" s="344">
        <v>3</v>
      </c>
      <c r="K163" s="344">
        <v>13</v>
      </c>
      <c r="L163" s="344">
        <v>12</v>
      </c>
      <c r="M163" s="346">
        <f t="shared" si="22"/>
        <v>43</v>
      </c>
      <c r="N163" s="344">
        <v>0</v>
      </c>
      <c r="O163" s="344">
        <v>0</v>
      </c>
      <c r="P163" s="344">
        <v>0</v>
      </c>
      <c r="Q163" s="347">
        <f t="shared" si="23"/>
        <v>0</v>
      </c>
      <c r="R163" s="344">
        <f t="shared" si="24"/>
        <v>52</v>
      </c>
    </row>
    <row r="164" spans="1:18" ht="24" customHeight="1">
      <c r="A164" s="342">
        <v>64020186</v>
      </c>
      <c r="B164" s="343" t="s">
        <v>97</v>
      </c>
      <c r="C164" s="344">
        <v>0</v>
      </c>
      <c r="D164" s="344">
        <v>9</v>
      </c>
      <c r="E164" s="344">
        <v>12</v>
      </c>
      <c r="F164" s="345">
        <f t="shared" si="21"/>
        <v>21</v>
      </c>
      <c r="G164" s="344">
        <v>5</v>
      </c>
      <c r="H164" s="344">
        <v>13</v>
      </c>
      <c r="I164" s="344">
        <v>9</v>
      </c>
      <c r="J164" s="344">
        <v>8</v>
      </c>
      <c r="K164" s="344">
        <v>13</v>
      </c>
      <c r="L164" s="344">
        <v>9</v>
      </c>
      <c r="M164" s="346">
        <f t="shared" si="22"/>
        <v>57</v>
      </c>
      <c r="N164" s="344">
        <v>0</v>
      </c>
      <c r="O164" s="344">
        <v>0</v>
      </c>
      <c r="P164" s="344">
        <v>0</v>
      </c>
      <c r="Q164" s="347">
        <f t="shared" si="23"/>
        <v>0</v>
      </c>
      <c r="R164" s="344">
        <f t="shared" si="24"/>
        <v>78</v>
      </c>
    </row>
    <row r="165" spans="1:18" ht="24" customHeight="1">
      <c r="A165" s="342">
        <v>64020187</v>
      </c>
      <c r="B165" s="343" t="s">
        <v>98</v>
      </c>
      <c r="C165" s="344">
        <v>0</v>
      </c>
      <c r="D165" s="344">
        <v>23</v>
      </c>
      <c r="E165" s="344">
        <v>17</v>
      </c>
      <c r="F165" s="345">
        <f t="shared" si="21"/>
        <v>40</v>
      </c>
      <c r="G165" s="344">
        <v>22</v>
      </c>
      <c r="H165" s="344">
        <v>34</v>
      </c>
      <c r="I165" s="344">
        <v>22</v>
      </c>
      <c r="J165" s="344">
        <v>21</v>
      </c>
      <c r="K165" s="344">
        <v>30</v>
      </c>
      <c r="L165" s="344">
        <v>17</v>
      </c>
      <c r="M165" s="346">
        <f t="shared" si="22"/>
        <v>146</v>
      </c>
      <c r="N165" s="344">
        <v>27</v>
      </c>
      <c r="O165" s="344">
        <v>13</v>
      </c>
      <c r="P165" s="344">
        <v>14</v>
      </c>
      <c r="Q165" s="347">
        <f t="shared" si="23"/>
        <v>54</v>
      </c>
      <c r="R165" s="344">
        <f t="shared" si="24"/>
        <v>240</v>
      </c>
    </row>
    <row r="166" spans="1:18" ht="24" customHeight="1">
      <c r="A166" s="342">
        <v>64020188</v>
      </c>
      <c r="B166" s="343" t="s">
        <v>350</v>
      </c>
      <c r="C166" s="344">
        <v>0</v>
      </c>
      <c r="D166" s="344">
        <v>22</v>
      </c>
      <c r="E166" s="344">
        <v>34</v>
      </c>
      <c r="F166" s="345">
        <f t="shared" si="21"/>
        <v>56</v>
      </c>
      <c r="G166" s="344">
        <v>39</v>
      </c>
      <c r="H166" s="344">
        <v>39</v>
      </c>
      <c r="I166" s="344">
        <v>50</v>
      </c>
      <c r="J166" s="344">
        <v>60</v>
      </c>
      <c r="K166" s="344">
        <v>57</v>
      </c>
      <c r="L166" s="344">
        <v>71</v>
      </c>
      <c r="M166" s="346">
        <f t="shared" si="22"/>
        <v>316</v>
      </c>
      <c r="N166" s="344">
        <v>0</v>
      </c>
      <c r="O166" s="344">
        <v>0</v>
      </c>
      <c r="P166" s="344">
        <v>0</v>
      </c>
      <c r="Q166" s="347">
        <f t="shared" si="23"/>
        <v>0</v>
      </c>
      <c r="R166" s="344">
        <f t="shared" si="24"/>
        <v>372</v>
      </c>
    </row>
    <row r="167" spans="1:18" ht="24" customHeight="1">
      <c r="A167" s="342">
        <v>64020189</v>
      </c>
      <c r="B167" s="343" t="s">
        <v>351</v>
      </c>
      <c r="C167" s="344">
        <v>23</v>
      </c>
      <c r="D167" s="344">
        <v>52</v>
      </c>
      <c r="E167" s="344">
        <v>78</v>
      </c>
      <c r="F167" s="345">
        <f t="shared" si="21"/>
        <v>153</v>
      </c>
      <c r="G167" s="344">
        <v>82</v>
      </c>
      <c r="H167" s="344">
        <v>91</v>
      </c>
      <c r="I167" s="344">
        <v>88</v>
      </c>
      <c r="J167" s="344">
        <v>91</v>
      </c>
      <c r="K167" s="344">
        <v>87</v>
      </c>
      <c r="L167" s="344">
        <v>81</v>
      </c>
      <c r="M167" s="346">
        <f t="shared" si="22"/>
        <v>520</v>
      </c>
      <c r="N167" s="344">
        <v>0</v>
      </c>
      <c r="O167" s="344">
        <v>0</v>
      </c>
      <c r="P167" s="344">
        <v>0</v>
      </c>
      <c r="Q167" s="347">
        <f t="shared" si="23"/>
        <v>0</v>
      </c>
      <c r="R167" s="344">
        <f t="shared" si="24"/>
        <v>673</v>
      </c>
    </row>
    <row r="168" spans="1:18" ht="24" customHeight="1">
      <c r="A168" s="342">
        <v>64020191</v>
      </c>
      <c r="B168" s="343" t="s">
        <v>99</v>
      </c>
      <c r="C168" s="344">
        <v>0</v>
      </c>
      <c r="D168" s="344">
        <v>15</v>
      </c>
      <c r="E168" s="344">
        <v>12</v>
      </c>
      <c r="F168" s="345">
        <f t="shared" si="21"/>
        <v>27</v>
      </c>
      <c r="G168" s="344">
        <v>11</v>
      </c>
      <c r="H168" s="344">
        <v>9</v>
      </c>
      <c r="I168" s="344">
        <v>12</v>
      </c>
      <c r="J168" s="344">
        <v>16</v>
      </c>
      <c r="K168" s="344">
        <v>14</v>
      </c>
      <c r="L168" s="344">
        <v>10</v>
      </c>
      <c r="M168" s="346">
        <f t="shared" si="22"/>
        <v>72</v>
      </c>
      <c r="N168" s="344">
        <v>0</v>
      </c>
      <c r="O168" s="344">
        <v>0</v>
      </c>
      <c r="P168" s="344">
        <v>0</v>
      </c>
      <c r="Q168" s="347">
        <f t="shared" si="23"/>
        <v>0</v>
      </c>
      <c r="R168" s="344">
        <f t="shared" si="24"/>
        <v>99</v>
      </c>
    </row>
    <row r="169" spans="1:18" ht="24" customHeight="1">
      <c r="A169" s="342">
        <v>64020192</v>
      </c>
      <c r="B169" s="343" t="s">
        <v>100</v>
      </c>
      <c r="C169" s="344">
        <v>0</v>
      </c>
      <c r="D169" s="344">
        <v>4</v>
      </c>
      <c r="E169" s="344">
        <v>8</v>
      </c>
      <c r="F169" s="345">
        <f t="shared" si="21"/>
        <v>12</v>
      </c>
      <c r="G169" s="344">
        <v>5</v>
      </c>
      <c r="H169" s="344">
        <v>8</v>
      </c>
      <c r="I169" s="344">
        <v>4</v>
      </c>
      <c r="J169" s="344">
        <v>6</v>
      </c>
      <c r="K169" s="344">
        <v>7</v>
      </c>
      <c r="L169" s="344">
        <v>14</v>
      </c>
      <c r="M169" s="346">
        <f t="shared" si="22"/>
        <v>44</v>
      </c>
      <c r="N169" s="344">
        <v>0</v>
      </c>
      <c r="O169" s="344">
        <v>0</v>
      </c>
      <c r="P169" s="344">
        <v>0</v>
      </c>
      <c r="Q169" s="347">
        <f t="shared" si="23"/>
        <v>0</v>
      </c>
      <c r="R169" s="344">
        <f t="shared" si="24"/>
        <v>56</v>
      </c>
    </row>
    <row r="170" spans="1:18" ht="24" customHeight="1">
      <c r="A170" s="342">
        <v>64020193</v>
      </c>
      <c r="B170" s="343" t="s">
        <v>352</v>
      </c>
      <c r="C170" s="344">
        <v>0</v>
      </c>
      <c r="D170" s="344">
        <v>8</v>
      </c>
      <c r="E170" s="344">
        <v>4</v>
      </c>
      <c r="F170" s="345">
        <f t="shared" si="21"/>
        <v>12</v>
      </c>
      <c r="G170" s="344">
        <v>3</v>
      </c>
      <c r="H170" s="344">
        <v>6</v>
      </c>
      <c r="I170" s="344">
        <v>6</v>
      </c>
      <c r="J170" s="344">
        <v>8</v>
      </c>
      <c r="K170" s="344">
        <v>8</v>
      </c>
      <c r="L170" s="344">
        <v>9</v>
      </c>
      <c r="M170" s="346">
        <f t="shared" si="22"/>
        <v>40</v>
      </c>
      <c r="N170" s="344">
        <v>0</v>
      </c>
      <c r="O170" s="344">
        <v>0</v>
      </c>
      <c r="P170" s="344">
        <v>0</v>
      </c>
      <c r="Q170" s="347">
        <f t="shared" si="23"/>
        <v>0</v>
      </c>
      <c r="R170" s="344">
        <f t="shared" si="24"/>
        <v>52</v>
      </c>
    </row>
    <row r="171" spans="1:18" ht="24" customHeight="1">
      <c r="A171" s="342">
        <v>64020194</v>
      </c>
      <c r="B171" s="343" t="s">
        <v>103</v>
      </c>
      <c r="C171" s="344">
        <v>0</v>
      </c>
      <c r="D171" s="344">
        <v>9</v>
      </c>
      <c r="E171" s="344">
        <v>9</v>
      </c>
      <c r="F171" s="345">
        <f t="shared" si="21"/>
        <v>18</v>
      </c>
      <c r="G171" s="344">
        <v>14</v>
      </c>
      <c r="H171" s="344">
        <v>11</v>
      </c>
      <c r="I171" s="344">
        <v>10</v>
      </c>
      <c r="J171" s="344">
        <v>13</v>
      </c>
      <c r="K171" s="344">
        <v>10</v>
      </c>
      <c r="L171" s="344">
        <v>10</v>
      </c>
      <c r="M171" s="346">
        <f t="shared" si="22"/>
        <v>68</v>
      </c>
      <c r="N171" s="344">
        <v>6</v>
      </c>
      <c r="O171" s="344">
        <v>11</v>
      </c>
      <c r="P171" s="344">
        <v>12</v>
      </c>
      <c r="Q171" s="347">
        <f t="shared" si="23"/>
        <v>29</v>
      </c>
      <c r="R171" s="344">
        <f t="shared" si="24"/>
        <v>115</v>
      </c>
    </row>
    <row r="172" spans="1:18" ht="24" customHeight="1">
      <c r="A172" s="342">
        <v>64020195</v>
      </c>
      <c r="B172" s="343" t="s">
        <v>105</v>
      </c>
      <c r="C172" s="344">
        <v>0</v>
      </c>
      <c r="D172" s="344">
        <v>9</v>
      </c>
      <c r="E172" s="344">
        <v>9</v>
      </c>
      <c r="F172" s="345">
        <f t="shared" si="21"/>
        <v>18</v>
      </c>
      <c r="G172" s="344">
        <v>10</v>
      </c>
      <c r="H172" s="344">
        <v>7</v>
      </c>
      <c r="I172" s="344">
        <v>12</v>
      </c>
      <c r="J172" s="344">
        <v>2</v>
      </c>
      <c r="K172" s="344">
        <v>11</v>
      </c>
      <c r="L172" s="344">
        <v>7</v>
      </c>
      <c r="M172" s="346">
        <f t="shared" si="22"/>
        <v>49</v>
      </c>
      <c r="N172" s="344">
        <v>0</v>
      </c>
      <c r="O172" s="344">
        <v>0</v>
      </c>
      <c r="P172" s="344">
        <v>0</v>
      </c>
      <c r="Q172" s="347">
        <f t="shared" si="23"/>
        <v>0</v>
      </c>
      <c r="R172" s="344">
        <f t="shared" si="24"/>
        <v>67</v>
      </c>
    </row>
    <row r="173" spans="1:18" ht="24" customHeight="1">
      <c r="A173" s="342">
        <v>64020198</v>
      </c>
      <c r="B173" s="343" t="s">
        <v>92</v>
      </c>
      <c r="C173" s="344">
        <v>0</v>
      </c>
      <c r="D173" s="344">
        <v>20</v>
      </c>
      <c r="E173" s="344">
        <v>14</v>
      </c>
      <c r="F173" s="345">
        <f t="shared" si="21"/>
        <v>34</v>
      </c>
      <c r="G173" s="344">
        <v>13</v>
      </c>
      <c r="H173" s="344">
        <v>20</v>
      </c>
      <c r="I173" s="344">
        <v>12</v>
      </c>
      <c r="J173" s="344">
        <v>22</v>
      </c>
      <c r="K173" s="344">
        <v>25</v>
      </c>
      <c r="L173" s="344">
        <v>25</v>
      </c>
      <c r="M173" s="346">
        <f t="shared" si="22"/>
        <v>117</v>
      </c>
      <c r="N173" s="344">
        <v>13</v>
      </c>
      <c r="O173" s="344">
        <v>23</v>
      </c>
      <c r="P173" s="344">
        <v>16</v>
      </c>
      <c r="Q173" s="347">
        <f t="shared" si="23"/>
        <v>52</v>
      </c>
      <c r="R173" s="344">
        <f t="shared" si="24"/>
        <v>203</v>
      </c>
    </row>
    <row r="174" spans="1:18" ht="24" customHeight="1">
      <c r="A174" s="342">
        <v>64020199</v>
      </c>
      <c r="B174" s="343" t="s">
        <v>93</v>
      </c>
      <c r="C174" s="344">
        <v>0</v>
      </c>
      <c r="D174" s="344">
        <v>2</v>
      </c>
      <c r="E174" s="344">
        <v>0</v>
      </c>
      <c r="F174" s="345">
        <f t="shared" si="21"/>
        <v>2</v>
      </c>
      <c r="G174" s="344">
        <v>1</v>
      </c>
      <c r="H174" s="344">
        <v>1</v>
      </c>
      <c r="I174" s="344">
        <v>2</v>
      </c>
      <c r="J174" s="344">
        <v>0</v>
      </c>
      <c r="K174" s="344">
        <v>4</v>
      </c>
      <c r="L174" s="344">
        <v>1</v>
      </c>
      <c r="M174" s="346">
        <f t="shared" si="22"/>
        <v>9</v>
      </c>
      <c r="N174" s="344">
        <v>0</v>
      </c>
      <c r="O174" s="344">
        <v>0</v>
      </c>
      <c r="P174" s="344">
        <v>0</v>
      </c>
      <c r="Q174" s="347">
        <f t="shared" si="23"/>
        <v>0</v>
      </c>
      <c r="R174" s="344">
        <f t="shared" si="24"/>
        <v>11</v>
      </c>
    </row>
    <row r="175" spans="1:18" ht="24" customHeight="1">
      <c r="A175" s="342">
        <v>64020200</v>
      </c>
      <c r="B175" s="343" t="s">
        <v>94</v>
      </c>
      <c r="C175" s="344">
        <v>0</v>
      </c>
      <c r="D175" s="344">
        <v>26</v>
      </c>
      <c r="E175" s="344">
        <v>12</v>
      </c>
      <c r="F175" s="345">
        <f t="shared" si="21"/>
        <v>38</v>
      </c>
      <c r="G175" s="344">
        <v>10</v>
      </c>
      <c r="H175" s="344">
        <v>18</v>
      </c>
      <c r="I175" s="344">
        <v>16</v>
      </c>
      <c r="J175" s="344">
        <v>18</v>
      </c>
      <c r="K175" s="344">
        <v>13</v>
      </c>
      <c r="L175" s="344">
        <v>16</v>
      </c>
      <c r="M175" s="346">
        <f t="shared" si="22"/>
        <v>91</v>
      </c>
      <c r="N175" s="344">
        <v>0</v>
      </c>
      <c r="O175" s="344">
        <v>0</v>
      </c>
      <c r="P175" s="344">
        <v>0</v>
      </c>
      <c r="Q175" s="347">
        <f t="shared" si="23"/>
        <v>0</v>
      </c>
      <c r="R175" s="344">
        <f t="shared" si="24"/>
        <v>129</v>
      </c>
    </row>
    <row r="176" spans="1:18" ht="24" customHeight="1">
      <c r="A176" s="342">
        <v>64020201</v>
      </c>
      <c r="B176" s="343" t="s">
        <v>95</v>
      </c>
      <c r="C176" s="344">
        <v>0</v>
      </c>
      <c r="D176" s="344">
        <v>22</v>
      </c>
      <c r="E176" s="344">
        <v>17</v>
      </c>
      <c r="F176" s="345">
        <f t="shared" si="21"/>
        <v>39</v>
      </c>
      <c r="G176" s="344">
        <v>19</v>
      </c>
      <c r="H176" s="344">
        <v>14</v>
      </c>
      <c r="I176" s="344">
        <v>32</v>
      </c>
      <c r="J176" s="344">
        <v>26</v>
      </c>
      <c r="K176" s="344">
        <v>17</v>
      </c>
      <c r="L176" s="344">
        <v>22</v>
      </c>
      <c r="M176" s="346">
        <f t="shared" si="22"/>
        <v>130</v>
      </c>
      <c r="N176" s="344">
        <v>0</v>
      </c>
      <c r="O176" s="344">
        <v>0</v>
      </c>
      <c r="P176" s="344">
        <v>0</v>
      </c>
      <c r="Q176" s="347">
        <f t="shared" si="23"/>
        <v>0</v>
      </c>
      <c r="R176" s="344">
        <f t="shared" si="24"/>
        <v>169</v>
      </c>
    </row>
    <row r="177" spans="1:18" ht="2.1" customHeight="1">
      <c r="A177" s="342"/>
      <c r="B177" s="343"/>
      <c r="C177" s="344"/>
      <c r="D177" s="344"/>
      <c r="E177" s="344"/>
      <c r="F177" s="345"/>
      <c r="G177" s="344"/>
      <c r="H177" s="344"/>
      <c r="I177" s="344"/>
      <c r="J177" s="344"/>
      <c r="K177" s="344"/>
      <c r="L177" s="344"/>
      <c r="M177" s="346"/>
      <c r="N177" s="344"/>
      <c r="O177" s="344"/>
      <c r="P177" s="344"/>
      <c r="Q177" s="347"/>
      <c r="R177" s="344"/>
    </row>
    <row r="178" spans="1:18" s="352" customFormat="1" ht="24" customHeight="1">
      <c r="A178" s="483" t="s">
        <v>333</v>
      </c>
      <c r="B178" s="484"/>
      <c r="C178" s="348">
        <f t="shared" ref="C178:R178" si="25">SUM(C151,C134,C103,C64,C3)</f>
        <v>345</v>
      </c>
      <c r="D178" s="348">
        <f t="shared" si="25"/>
        <v>1488</v>
      </c>
      <c r="E178" s="348">
        <f t="shared" si="25"/>
        <v>1701</v>
      </c>
      <c r="F178" s="349">
        <f t="shared" si="25"/>
        <v>3534</v>
      </c>
      <c r="G178" s="348">
        <f t="shared" si="25"/>
        <v>2073</v>
      </c>
      <c r="H178" s="348">
        <f t="shared" si="25"/>
        <v>2147</v>
      </c>
      <c r="I178" s="348">
        <f t="shared" si="25"/>
        <v>2118</v>
      </c>
      <c r="J178" s="348">
        <f t="shared" si="25"/>
        <v>2427</v>
      </c>
      <c r="K178" s="348">
        <f t="shared" si="25"/>
        <v>2374</v>
      </c>
      <c r="L178" s="348">
        <f t="shared" si="25"/>
        <v>2377</v>
      </c>
      <c r="M178" s="350">
        <f t="shared" si="25"/>
        <v>13516</v>
      </c>
      <c r="N178" s="348">
        <f t="shared" si="25"/>
        <v>681</v>
      </c>
      <c r="O178" s="348">
        <f t="shared" si="25"/>
        <v>644</v>
      </c>
      <c r="P178" s="348">
        <f t="shared" si="25"/>
        <v>615</v>
      </c>
      <c r="Q178" s="351">
        <f t="shared" si="25"/>
        <v>1940</v>
      </c>
      <c r="R178" s="348">
        <f t="shared" si="25"/>
        <v>18990</v>
      </c>
    </row>
    <row r="179" spans="1:18" ht="27.75" customHeight="1">
      <c r="F179" s="353"/>
      <c r="M179" s="353"/>
      <c r="Q179" s="353"/>
    </row>
    <row r="180" spans="1:18" ht="27.75" customHeight="1">
      <c r="F180" s="353"/>
      <c r="M180" s="353"/>
      <c r="Q180" s="353"/>
    </row>
    <row r="181" spans="1:18" ht="27.75" customHeight="1">
      <c r="F181" s="353"/>
      <c r="M181" s="353"/>
      <c r="Q181" s="353"/>
    </row>
    <row r="182" spans="1:18" ht="27.75" customHeight="1">
      <c r="F182" s="353"/>
      <c r="M182" s="353"/>
      <c r="Q182" s="353"/>
    </row>
    <row r="183" spans="1:18" ht="27.75" customHeight="1">
      <c r="F183" s="353"/>
      <c r="M183" s="353"/>
      <c r="Q183" s="353"/>
    </row>
    <row r="184" spans="1:18" ht="27.75" customHeight="1">
      <c r="F184" s="353"/>
      <c r="M184" s="353"/>
      <c r="Q184" s="353"/>
    </row>
    <row r="185" spans="1:18" ht="27.75" customHeight="1">
      <c r="F185" s="353"/>
      <c r="M185" s="353"/>
      <c r="Q185" s="353"/>
    </row>
  </sheetData>
  <mergeCells count="11">
    <mergeCell ref="A133:XFD133"/>
    <mergeCell ref="A134:B134"/>
    <mergeCell ref="A149:R150"/>
    <mergeCell ref="A151:B151"/>
    <mergeCell ref="A178:B178"/>
    <mergeCell ref="A103:B103"/>
    <mergeCell ref="A1:R1"/>
    <mergeCell ref="A3:B3"/>
    <mergeCell ref="A63:XFD63"/>
    <mergeCell ref="A64:B64"/>
    <mergeCell ref="A100:R102"/>
  </mergeCells>
  <pageMargins left="1.1000000000000001" right="0.23622047244094499" top="0.55118110236220497" bottom="0.55118110236220497" header="0.31496062992126" footer="0.31496062992126"/>
  <pageSetup paperSize="9" scale="75" firstPageNumber="23" orientation="landscape" useFirstPageNumber="1" verticalDpi="0" r:id="rId1"/>
  <headerFooter alignWithMargins="0">
    <oddHeader>&amp;R&amp;P</oddHeader>
    <oddFooter>&amp;R&amp;"TH Niramit AS,Regular"&amp;14ข้อมูลจากระบบ DMC ณ วันที่ 25 มิถุนายน 2564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8" tint="-0.249977111117893"/>
  </sheetPr>
  <dimension ref="A1:S177"/>
  <sheetViews>
    <sheetView tabSelected="1" topLeftCell="A76" zoomScaleNormal="100" workbookViewId="0">
      <selection activeCell="S87" sqref="S87"/>
    </sheetView>
  </sheetViews>
  <sheetFormatPr defaultColWidth="8.109375" defaultRowHeight="27.75" customHeight="1"/>
  <cols>
    <col min="1" max="1" width="6" style="59" bestFit="1" customWidth="1"/>
    <col min="2" max="2" width="14" style="59" bestFit="1" customWidth="1"/>
    <col min="3" max="3" width="28.109375" style="281" customWidth="1"/>
    <col min="4" max="4" width="7" style="59" customWidth="1"/>
    <col min="5" max="5" width="8.33203125" style="59" bestFit="1" customWidth="1"/>
    <col min="6" max="6" width="8.109375" style="59" bestFit="1" customWidth="1"/>
    <col min="7" max="7" width="8.44140625" style="61" customWidth="1"/>
    <col min="8" max="13" width="8.44140625" style="59" customWidth="1"/>
    <col min="14" max="14" width="9.88671875" style="62" customWidth="1"/>
    <col min="15" max="17" width="6.33203125" style="59" customWidth="1"/>
    <col min="18" max="18" width="8.33203125" style="63" customWidth="1"/>
    <col min="19" max="19" width="10.109375" style="59" bestFit="1" customWidth="1"/>
    <col min="20" max="16384" width="8.109375" style="53"/>
  </cols>
  <sheetData>
    <row r="1" spans="1:19" ht="27.75" customHeight="1">
      <c r="B1" s="488" t="s">
        <v>628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</row>
    <row r="2" spans="1:19" s="58" customFormat="1" ht="35.1" customHeight="1">
      <c r="A2" s="54" t="s">
        <v>0</v>
      </c>
      <c r="B2" s="54" t="s">
        <v>303</v>
      </c>
      <c r="C2" s="279" t="s">
        <v>304</v>
      </c>
      <c r="D2" s="54" t="s">
        <v>8</v>
      </c>
      <c r="E2" s="54" t="s">
        <v>9</v>
      </c>
      <c r="F2" s="54" t="s">
        <v>300</v>
      </c>
      <c r="G2" s="55" t="s">
        <v>354</v>
      </c>
      <c r="H2" s="54" t="s">
        <v>2</v>
      </c>
      <c r="I2" s="54" t="s">
        <v>3</v>
      </c>
      <c r="J2" s="54" t="s">
        <v>4</v>
      </c>
      <c r="K2" s="54" t="s">
        <v>5</v>
      </c>
      <c r="L2" s="54" t="s">
        <v>6</v>
      </c>
      <c r="M2" s="54" t="s">
        <v>7</v>
      </c>
      <c r="N2" s="56" t="s">
        <v>355</v>
      </c>
      <c r="O2" s="54" t="s">
        <v>10</v>
      </c>
      <c r="P2" s="54" t="s">
        <v>11</v>
      </c>
      <c r="Q2" s="54" t="s">
        <v>12</v>
      </c>
      <c r="R2" s="57" t="s">
        <v>436</v>
      </c>
      <c r="S2" s="54" t="s">
        <v>1</v>
      </c>
    </row>
    <row r="3" spans="1:19" s="58" customFormat="1" ht="33.9" customHeight="1">
      <c r="A3" s="486" t="s">
        <v>559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7"/>
    </row>
    <row r="4" spans="1:19" ht="28.95" customHeight="1">
      <c r="A4" s="316">
        <v>1</v>
      </c>
      <c r="B4" s="316">
        <v>64020064</v>
      </c>
      <c r="C4" s="317" t="str">
        <f>VLOOKUP($B4,'dmc2564 ข้อมูลดิบ'!$C$3:$CR$164,2,TRUE)</f>
        <v>บ้านหนองอ้อ(ราษฏร์สามัคคี)</v>
      </c>
      <c r="D4" s="318">
        <f>VLOOKUP($B4,'dmc2564 ข้อมูลดิบ'!$C$3:$CR$164,5,TRUE)</f>
        <v>0</v>
      </c>
      <c r="E4" s="318">
        <f>VLOOKUP($B4,'dmc2564 ข้อมูลดิบ'!$C$3:$CR$164,9,TRUE)</f>
        <v>0</v>
      </c>
      <c r="F4" s="318">
        <f>VLOOKUP($B4,'dmc2564 ข้อมูลดิบ'!$C$3:$CR$164,13,TRUE)</f>
        <v>0</v>
      </c>
      <c r="G4" s="38">
        <f t="shared" ref="G4:G67" si="0">SUM(D4:F4)</f>
        <v>0</v>
      </c>
      <c r="H4" s="318">
        <f>VLOOKUP($B4,'dmc2564 ข้อมูลดิบ'!$C$3:$CR$164,21,TRUE)</f>
        <v>0</v>
      </c>
      <c r="I4" s="318">
        <f>VLOOKUP($B4,'dmc2564 ข้อมูลดิบ'!$C$3:$CR$164,25,TRUE)</f>
        <v>0</v>
      </c>
      <c r="J4" s="318">
        <f>VLOOKUP($B4,'dmc2564 ข้อมูลดิบ'!$C$3:$CR$164,29,TRUE)</f>
        <v>0</v>
      </c>
      <c r="K4" s="318">
        <f>VLOOKUP($B4,'dmc2564 ข้อมูลดิบ'!$C$3:$CR$164,33,TRUE)</f>
        <v>0</v>
      </c>
      <c r="L4" s="318">
        <f>VLOOKUP($B4,'dmc2564 ข้อมูลดิบ'!$C$3:$CR$164,37,TRUE)</f>
        <v>0</v>
      </c>
      <c r="M4" s="318">
        <f>VLOOKUP($B4,'dmc2564 ข้อมูลดิบ'!$C$3:$CR$164,41,TRUE)</f>
        <v>0</v>
      </c>
      <c r="N4" s="39">
        <f t="shared" ref="N4:N67" si="1">SUM(H4:M4)</f>
        <v>0</v>
      </c>
      <c r="O4" s="318">
        <f>VLOOKUP($B4,'dmc2564 ข้อมูลดิบ'!$C$3:$CR$164,49,TRUE)</f>
        <v>0</v>
      </c>
      <c r="P4" s="318">
        <f>VLOOKUP($B4,'dmc2564 ข้อมูลดิบ'!$C$3:$CR$164,53,TRUE)</f>
        <v>0</v>
      </c>
      <c r="Q4" s="318">
        <f>VLOOKUP($B4,'dmc2564 ข้อมูลดิบ'!$C$3:$CR$164,57,TRUE)</f>
        <v>0</v>
      </c>
      <c r="R4" s="40">
        <f t="shared" ref="R4:R67" si="2">SUM(O4:Q4)</f>
        <v>0</v>
      </c>
      <c r="S4" s="318">
        <f t="shared" ref="S4:S67" si="3">SUM(R4,G4,N4)</f>
        <v>0</v>
      </c>
    </row>
    <row r="5" spans="1:19" ht="28.95" customHeight="1">
      <c r="A5" s="42">
        <v>2</v>
      </c>
      <c r="B5" s="42">
        <v>64020105</v>
      </c>
      <c r="C5" s="43" t="str">
        <f>VLOOKUP($B5,'dmc2564 ข้อมูลดิบ'!$C$3:$CR$164,2,TRUE)</f>
        <v>วัดวังใหญ่</v>
      </c>
      <c r="D5" s="44">
        <f>VLOOKUP($B5,'dmc2564 ข้อมูลดิบ'!$C$3:$CR$164,5,TRUE)</f>
        <v>0</v>
      </c>
      <c r="E5" s="44">
        <f>VLOOKUP($B5,'dmc2564 ข้อมูลดิบ'!$C$3:$CR$164,9,TRUE)</f>
        <v>0</v>
      </c>
      <c r="F5" s="44">
        <f>VLOOKUP($B5,'dmc2564 ข้อมูลดิบ'!$C$3:$CR$164,13,TRUE)</f>
        <v>0</v>
      </c>
      <c r="G5" s="38">
        <f t="shared" si="0"/>
        <v>0</v>
      </c>
      <c r="H5" s="44">
        <f>VLOOKUP($B5,'dmc2564 ข้อมูลดิบ'!$C$3:$CR$164,21,TRUE)</f>
        <v>0</v>
      </c>
      <c r="I5" s="44">
        <f>VLOOKUP($B5,'dmc2564 ข้อมูลดิบ'!$C$3:$CR$164,25,TRUE)</f>
        <v>0</v>
      </c>
      <c r="J5" s="44">
        <f>VLOOKUP($B5,'dmc2564 ข้อมูลดิบ'!$C$3:$CR$164,29,TRUE)</f>
        <v>0</v>
      </c>
      <c r="K5" s="44">
        <f>VLOOKUP($B5,'dmc2564 ข้อมูลดิบ'!$C$3:$CR$164,33,TRUE)</f>
        <v>0</v>
      </c>
      <c r="L5" s="44">
        <f>VLOOKUP($B5,'dmc2564 ข้อมูลดิบ'!$C$3:$CR$164,37,TRUE)</f>
        <v>3</v>
      </c>
      <c r="M5" s="44">
        <f>VLOOKUP($B5,'dmc2564 ข้อมูลดิบ'!$C$3:$CR$164,41,TRUE)</f>
        <v>0</v>
      </c>
      <c r="N5" s="39">
        <f t="shared" si="1"/>
        <v>3</v>
      </c>
      <c r="O5" s="44">
        <f>VLOOKUP($B5,'dmc2564 ข้อมูลดิบ'!$C$3:$CR$164,49,TRUE)</f>
        <v>0</v>
      </c>
      <c r="P5" s="44">
        <f>VLOOKUP($B5,'dmc2564 ข้อมูลดิบ'!$C$3:$CR$164,53,TRUE)</f>
        <v>0</v>
      </c>
      <c r="Q5" s="44">
        <f>VLOOKUP($B5,'dmc2564 ข้อมูลดิบ'!$C$3:$CR$164,57,TRUE)</f>
        <v>0</v>
      </c>
      <c r="R5" s="40">
        <f t="shared" si="2"/>
        <v>0</v>
      </c>
      <c r="S5" s="44">
        <f t="shared" si="3"/>
        <v>3</v>
      </c>
    </row>
    <row r="6" spans="1:19" ht="28.95" customHeight="1">
      <c r="A6" s="42">
        <v>3</v>
      </c>
      <c r="B6" s="42">
        <v>64020025</v>
      </c>
      <c r="C6" s="43" t="str">
        <f>VLOOKUP($B6,'dmc2564 ข้อมูลดิบ'!$C$3:$CR$164,2,TRUE)</f>
        <v>วัดวังค่า</v>
      </c>
      <c r="D6" s="44">
        <f>VLOOKUP($B6,'dmc2564 ข้อมูลดิบ'!$C$3:$CR$164,5,TRUE)</f>
        <v>0</v>
      </c>
      <c r="E6" s="44">
        <f>VLOOKUP($B6,'dmc2564 ข้อมูลดิบ'!$C$3:$CR$164,9,TRUE)</f>
        <v>0</v>
      </c>
      <c r="F6" s="44">
        <f>VLOOKUP($B6,'dmc2564 ข้อมูลดิบ'!$C$3:$CR$164,13,TRUE)</f>
        <v>0</v>
      </c>
      <c r="G6" s="38">
        <f t="shared" si="0"/>
        <v>0</v>
      </c>
      <c r="H6" s="44">
        <f>VLOOKUP($B6,'dmc2564 ข้อมูลดิบ'!$C$3:$CR$164,21,TRUE)</f>
        <v>0</v>
      </c>
      <c r="I6" s="44">
        <f>VLOOKUP($B6,'dmc2564 ข้อมูลดิบ'!$C$3:$CR$164,25,TRUE)</f>
        <v>0</v>
      </c>
      <c r="J6" s="44">
        <f>VLOOKUP($B6,'dmc2564 ข้อมูลดิบ'!$C$3:$CR$164,29,TRUE)</f>
        <v>2</v>
      </c>
      <c r="K6" s="44">
        <f>VLOOKUP($B6,'dmc2564 ข้อมูลดิบ'!$C$3:$CR$164,33,TRUE)</f>
        <v>1</v>
      </c>
      <c r="L6" s="44">
        <f>VLOOKUP($B6,'dmc2564 ข้อมูลดิบ'!$C$3:$CR$164,37,TRUE)</f>
        <v>1</v>
      </c>
      <c r="M6" s="44">
        <f>VLOOKUP($B6,'dmc2564 ข้อมูลดิบ'!$C$3:$CR$164,41,TRUE)</f>
        <v>1</v>
      </c>
      <c r="N6" s="39">
        <f t="shared" si="1"/>
        <v>5</v>
      </c>
      <c r="O6" s="44">
        <f>VLOOKUP($B6,'dmc2564 ข้อมูลดิบ'!$C$3:$CR$164,49,TRUE)</f>
        <v>0</v>
      </c>
      <c r="P6" s="44">
        <f>VLOOKUP($B6,'dmc2564 ข้อมูลดิบ'!$C$3:$CR$164,53,TRUE)</f>
        <v>0</v>
      </c>
      <c r="Q6" s="44">
        <f>VLOOKUP($B6,'dmc2564 ข้อมูลดิบ'!$C$3:$CR$164,57,TRUE)</f>
        <v>0</v>
      </c>
      <c r="R6" s="40">
        <f t="shared" si="2"/>
        <v>0</v>
      </c>
      <c r="S6" s="44">
        <f t="shared" si="3"/>
        <v>5</v>
      </c>
    </row>
    <row r="7" spans="1:19" ht="28.95" customHeight="1">
      <c r="A7" s="42">
        <v>4</v>
      </c>
      <c r="B7" s="42">
        <v>64020151</v>
      </c>
      <c r="C7" s="43" t="str">
        <f>VLOOKUP($B7,'dmc2564 ข้อมูลดิบ'!$C$3:$CR$164,2,TRUE)</f>
        <v>วัดไทรย้อย</v>
      </c>
      <c r="D7" s="44">
        <f>VLOOKUP($B7,'dmc2564 ข้อมูลดิบ'!$C$3:$CR$164,5,TRUE)</f>
        <v>0</v>
      </c>
      <c r="E7" s="44">
        <f>VLOOKUP($B7,'dmc2564 ข้อมูลดิบ'!$C$3:$CR$164,9,TRUE)</f>
        <v>0</v>
      </c>
      <c r="F7" s="44">
        <f>VLOOKUP($B7,'dmc2564 ข้อมูลดิบ'!$C$3:$CR$164,13,TRUE)</f>
        <v>0</v>
      </c>
      <c r="G7" s="38">
        <f t="shared" si="0"/>
        <v>0</v>
      </c>
      <c r="H7" s="44">
        <f>VLOOKUP($B7,'dmc2564 ข้อมูลดิบ'!$C$3:$CR$164,21,TRUE)</f>
        <v>0</v>
      </c>
      <c r="I7" s="44">
        <f>VLOOKUP($B7,'dmc2564 ข้อมูลดิบ'!$C$3:$CR$164,25,TRUE)</f>
        <v>0</v>
      </c>
      <c r="J7" s="44">
        <f>VLOOKUP($B7,'dmc2564 ข้อมูลดิบ'!$C$3:$CR$164,29,TRUE)</f>
        <v>0</v>
      </c>
      <c r="K7" s="44">
        <f>VLOOKUP($B7,'dmc2564 ข้อมูลดิบ'!$C$3:$CR$164,33,TRUE)</f>
        <v>0</v>
      </c>
      <c r="L7" s="44">
        <f>VLOOKUP($B7,'dmc2564 ข้อมูลดิบ'!$C$3:$CR$164,37,TRUE)</f>
        <v>3</v>
      </c>
      <c r="M7" s="44">
        <f>VLOOKUP($B7,'dmc2564 ข้อมูลดิบ'!$C$3:$CR$164,41,TRUE)</f>
        <v>2</v>
      </c>
      <c r="N7" s="39">
        <f t="shared" si="1"/>
        <v>5</v>
      </c>
      <c r="O7" s="44">
        <f>VLOOKUP($B7,'dmc2564 ข้อมูลดิบ'!$C$3:$CR$164,49,TRUE)</f>
        <v>0</v>
      </c>
      <c r="P7" s="44">
        <f>VLOOKUP($B7,'dmc2564 ข้อมูลดิบ'!$C$3:$CR$164,53,TRUE)</f>
        <v>0</v>
      </c>
      <c r="Q7" s="44">
        <f>VLOOKUP($B7,'dmc2564 ข้อมูลดิบ'!$C$3:$CR$164,57,TRUE)</f>
        <v>0</v>
      </c>
      <c r="R7" s="40">
        <f t="shared" si="2"/>
        <v>0</v>
      </c>
      <c r="S7" s="44">
        <f t="shared" si="3"/>
        <v>5</v>
      </c>
    </row>
    <row r="8" spans="1:19" ht="28.95" customHeight="1">
      <c r="A8" s="42">
        <v>5</v>
      </c>
      <c r="B8" s="42">
        <v>64020136</v>
      </c>
      <c r="C8" s="43" t="str">
        <f>VLOOKUP($B8,'dmc2564 ข้อมูลดิบ'!$C$3:$CR$164,2,TRUE)</f>
        <v>สามัคคีวิทยา</v>
      </c>
      <c r="D8" s="44">
        <f>VLOOKUP($B8,'dmc2564 ข้อมูลดิบ'!$C$3:$CR$164,5,TRUE)</f>
        <v>0</v>
      </c>
      <c r="E8" s="44">
        <f>VLOOKUP($B8,'dmc2564 ข้อมูลดิบ'!$C$3:$CR$164,9,TRUE)</f>
        <v>0</v>
      </c>
      <c r="F8" s="44">
        <f>VLOOKUP($B8,'dmc2564 ข้อมูลดิบ'!$C$3:$CR$164,13,TRUE)</f>
        <v>0</v>
      </c>
      <c r="G8" s="38">
        <f t="shared" si="0"/>
        <v>0</v>
      </c>
      <c r="H8" s="44">
        <f>VLOOKUP($B8,'dmc2564 ข้อมูลดิบ'!$C$3:$CR$164,21,TRUE)</f>
        <v>0</v>
      </c>
      <c r="I8" s="44">
        <f>VLOOKUP($B8,'dmc2564 ข้อมูลดิบ'!$C$3:$CR$164,25,TRUE)</f>
        <v>1</v>
      </c>
      <c r="J8" s="44">
        <f>VLOOKUP($B8,'dmc2564 ข้อมูลดิบ'!$C$3:$CR$164,29,TRUE)</f>
        <v>1</v>
      </c>
      <c r="K8" s="44">
        <f>VLOOKUP($B8,'dmc2564 ข้อมูลดิบ'!$C$3:$CR$164,33,TRUE)</f>
        <v>2</v>
      </c>
      <c r="L8" s="44">
        <f>VLOOKUP($B8,'dmc2564 ข้อมูลดิบ'!$C$3:$CR$164,37,TRUE)</f>
        <v>2</v>
      </c>
      <c r="M8" s="44">
        <f>VLOOKUP($B8,'dmc2564 ข้อมูลดิบ'!$C$3:$CR$164,41,TRUE)</f>
        <v>3</v>
      </c>
      <c r="N8" s="39">
        <f t="shared" si="1"/>
        <v>9</v>
      </c>
      <c r="O8" s="44">
        <f>VLOOKUP($B8,'dmc2564 ข้อมูลดิบ'!$C$3:$CR$164,49,TRUE)</f>
        <v>0</v>
      </c>
      <c r="P8" s="44">
        <f>VLOOKUP($B8,'dmc2564 ข้อมูลดิบ'!$C$3:$CR$164,53,TRUE)</f>
        <v>0</v>
      </c>
      <c r="Q8" s="44">
        <f>VLOOKUP($B8,'dmc2564 ข้อมูลดิบ'!$C$3:$CR$164,57,TRUE)</f>
        <v>0</v>
      </c>
      <c r="R8" s="40">
        <f t="shared" si="2"/>
        <v>0</v>
      </c>
      <c r="S8" s="44">
        <f t="shared" si="3"/>
        <v>9</v>
      </c>
    </row>
    <row r="9" spans="1:19" ht="28.95" customHeight="1">
      <c r="A9" s="42">
        <v>6</v>
      </c>
      <c r="B9" s="42">
        <v>64020162</v>
      </c>
      <c r="C9" s="43" t="str">
        <f>VLOOKUP($B9,'dmc2564 ข้อมูลดิบ'!$C$3:$CR$164,2,TRUE)</f>
        <v>บ้านทุ่งมหาชัย</v>
      </c>
      <c r="D9" s="44">
        <f>VLOOKUP($B9,'dmc2564 ข้อมูลดิบ'!$C$3:$CR$164,5,TRUE)</f>
        <v>0</v>
      </c>
      <c r="E9" s="44">
        <f>VLOOKUP($B9,'dmc2564 ข้อมูลดิบ'!$C$3:$CR$164,9,TRUE)</f>
        <v>0</v>
      </c>
      <c r="F9" s="44">
        <f>VLOOKUP($B9,'dmc2564 ข้อมูลดิบ'!$C$3:$CR$164,13,TRUE)</f>
        <v>2</v>
      </c>
      <c r="G9" s="38">
        <f t="shared" si="0"/>
        <v>2</v>
      </c>
      <c r="H9" s="44">
        <f>VLOOKUP($B9,'dmc2564 ข้อมูลดิบ'!$C$3:$CR$164,21,TRUE)</f>
        <v>4</v>
      </c>
      <c r="I9" s="44">
        <f>VLOOKUP($B9,'dmc2564 ข้อมูลดิบ'!$C$3:$CR$164,25,TRUE)</f>
        <v>1</v>
      </c>
      <c r="J9" s="44">
        <f>VLOOKUP($B9,'dmc2564 ข้อมูลดิบ'!$C$3:$CR$164,29,TRUE)</f>
        <v>0</v>
      </c>
      <c r="K9" s="44">
        <f>VLOOKUP($B9,'dmc2564 ข้อมูลดิบ'!$C$3:$CR$164,33,TRUE)</f>
        <v>1</v>
      </c>
      <c r="L9" s="44">
        <f>VLOOKUP($B9,'dmc2564 ข้อมูลดิบ'!$C$3:$CR$164,37,TRUE)</f>
        <v>2</v>
      </c>
      <c r="M9" s="44">
        <f>VLOOKUP($B9,'dmc2564 ข้อมูลดิบ'!$C$3:$CR$164,41,TRUE)</f>
        <v>0</v>
      </c>
      <c r="N9" s="39">
        <f t="shared" si="1"/>
        <v>8</v>
      </c>
      <c r="O9" s="44">
        <f>VLOOKUP($B9,'dmc2564 ข้อมูลดิบ'!$C$3:$CR$164,49,TRUE)</f>
        <v>0</v>
      </c>
      <c r="P9" s="44">
        <f>VLOOKUP($B9,'dmc2564 ข้อมูลดิบ'!$C$3:$CR$164,53,TRUE)</f>
        <v>0</v>
      </c>
      <c r="Q9" s="44">
        <f>VLOOKUP($B9,'dmc2564 ข้อมูลดิบ'!$C$3:$CR$164,57,TRUE)</f>
        <v>0</v>
      </c>
      <c r="R9" s="40">
        <f t="shared" si="2"/>
        <v>0</v>
      </c>
      <c r="S9" s="44">
        <f t="shared" si="3"/>
        <v>10</v>
      </c>
    </row>
    <row r="10" spans="1:19" ht="28.95" customHeight="1">
      <c r="A10" s="42">
        <v>7</v>
      </c>
      <c r="B10" s="42">
        <v>64020199</v>
      </c>
      <c r="C10" s="43" t="str">
        <f>VLOOKUP($B10,'dmc2564 ข้อมูลดิบ'!$C$3:$CR$164,2,TRUE)</f>
        <v>บ้านแสงสว่าง</v>
      </c>
      <c r="D10" s="44">
        <f>VLOOKUP($B10,'dmc2564 ข้อมูลดิบ'!$C$3:$CR$164,5,TRUE)</f>
        <v>0</v>
      </c>
      <c r="E10" s="44">
        <f>VLOOKUP($B10,'dmc2564 ข้อมูลดิบ'!$C$3:$CR$164,9,TRUE)</f>
        <v>2</v>
      </c>
      <c r="F10" s="44">
        <f>VLOOKUP($B10,'dmc2564 ข้อมูลดิบ'!$C$3:$CR$164,13,TRUE)</f>
        <v>0</v>
      </c>
      <c r="G10" s="38">
        <f t="shared" si="0"/>
        <v>2</v>
      </c>
      <c r="H10" s="44">
        <f>VLOOKUP($B10,'dmc2564 ข้อมูลดิบ'!$C$3:$CR$164,21,TRUE)</f>
        <v>1</v>
      </c>
      <c r="I10" s="44">
        <f>VLOOKUP($B10,'dmc2564 ข้อมูลดิบ'!$C$3:$CR$164,25,TRUE)</f>
        <v>1</v>
      </c>
      <c r="J10" s="44">
        <f>VLOOKUP($B10,'dmc2564 ข้อมูลดิบ'!$C$3:$CR$164,29,TRUE)</f>
        <v>2</v>
      </c>
      <c r="K10" s="44">
        <f>VLOOKUP($B10,'dmc2564 ข้อมูลดิบ'!$C$3:$CR$164,33,TRUE)</f>
        <v>0</v>
      </c>
      <c r="L10" s="44">
        <f>VLOOKUP($B10,'dmc2564 ข้อมูลดิบ'!$C$3:$CR$164,37,TRUE)</f>
        <v>4</v>
      </c>
      <c r="M10" s="44">
        <f>VLOOKUP($B10,'dmc2564 ข้อมูลดิบ'!$C$3:$CR$164,41,TRUE)</f>
        <v>1</v>
      </c>
      <c r="N10" s="39">
        <f t="shared" si="1"/>
        <v>9</v>
      </c>
      <c r="O10" s="44">
        <f>VLOOKUP($B10,'dmc2564 ข้อมูลดิบ'!$C$3:$CR$164,49,TRUE)</f>
        <v>0</v>
      </c>
      <c r="P10" s="44">
        <f>VLOOKUP($B10,'dmc2564 ข้อมูลดิบ'!$C$3:$CR$164,53,TRUE)</f>
        <v>0</v>
      </c>
      <c r="Q10" s="44">
        <f>VLOOKUP($B10,'dmc2564 ข้อมูลดิบ'!$C$3:$CR$164,57,TRUE)</f>
        <v>0</v>
      </c>
      <c r="R10" s="40">
        <f t="shared" si="2"/>
        <v>0</v>
      </c>
      <c r="S10" s="44">
        <f t="shared" si="3"/>
        <v>11</v>
      </c>
    </row>
    <row r="11" spans="1:19" ht="28.95" customHeight="1">
      <c r="A11" s="42">
        <v>8</v>
      </c>
      <c r="B11" s="42">
        <v>64020016</v>
      </c>
      <c r="C11" s="43" t="str">
        <f>VLOOKUP($B11,'dmc2564 ข้อมูลดิบ'!$C$3:$CR$164,2,TRUE)</f>
        <v>บ้านหมอนสูง</v>
      </c>
      <c r="D11" s="44">
        <f>VLOOKUP($B11,'dmc2564 ข้อมูลดิบ'!$C$3:$CR$164,5,TRUE)</f>
        <v>0</v>
      </c>
      <c r="E11" s="44">
        <f>VLOOKUP($B11,'dmc2564 ข้อมูลดิบ'!$C$3:$CR$164,9,TRUE)</f>
        <v>0</v>
      </c>
      <c r="F11" s="44">
        <f>VLOOKUP($B11,'dmc2564 ข้อมูลดิบ'!$C$3:$CR$164,13,TRUE)</f>
        <v>0</v>
      </c>
      <c r="G11" s="38">
        <f t="shared" si="0"/>
        <v>0</v>
      </c>
      <c r="H11" s="44">
        <f>VLOOKUP($B11,'dmc2564 ข้อมูลดิบ'!$C$3:$CR$164,21,TRUE)</f>
        <v>0</v>
      </c>
      <c r="I11" s="44">
        <f>VLOOKUP($B11,'dmc2564 ข้อมูลดิบ'!$C$3:$CR$164,25,TRUE)</f>
        <v>0</v>
      </c>
      <c r="J11" s="44">
        <f>VLOOKUP($B11,'dmc2564 ข้อมูลดิบ'!$C$3:$CR$164,29,TRUE)</f>
        <v>1</v>
      </c>
      <c r="K11" s="44">
        <f>VLOOKUP($B11,'dmc2564 ข้อมูลดิบ'!$C$3:$CR$164,33,TRUE)</f>
        <v>3</v>
      </c>
      <c r="L11" s="44">
        <f>VLOOKUP($B11,'dmc2564 ข้อมูลดิบ'!$C$3:$CR$164,37,TRUE)</f>
        <v>4</v>
      </c>
      <c r="M11" s="44">
        <f>VLOOKUP($B11,'dmc2564 ข้อมูลดิบ'!$C$3:$CR$164,41,TRUE)</f>
        <v>4</v>
      </c>
      <c r="N11" s="39">
        <f t="shared" si="1"/>
        <v>12</v>
      </c>
      <c r="O11" s="44">
        <f>VLOOKUP($B11,'dmc2564 ข้อมูลดิบ'!$C$3:$CR$164,49,TRUE)</f>
        <v>0</v>
      </c>
      <c r="P11" s="44">
        <f>VLOOKUP($B11,'dmc2564 ข้อมูลดิบ'!$C$3:$CR$164,53,TRUE)</f>
        <v>0</v>
      </c>
      <c r="Q11" s="44">
        <f>VLOOKUP($B11,'dmc2564 ข้อมูลดิบ'!$C$3:$CR$164,57,TRUE)</f>
        <v>0</v>
      </c>
      <c r="R11" s="40">
        <f t="shared" si="2"/>
        <v>0</v>
      </c>
      <c r="S11" s="44">
        <f t="shared" si="3"/>
        <v>12</v>
      </c>
    </row>
    <row r="12" spans="1:19" ht="28.95" customHeight="1">
      <c r="A12" s="42">
        <v>9</v>
      </c>
      <c r="B12" s="42">
        <v>64020011</v>
      </c>
      <c r="C12" s="43" t="str">
        <f>VLOOKUP($B12,'dmc2564 ข้อมูลดิบ'!$C$3:$CR$164,2,TRUE)</f>
        <v>บ้านศรีสวรรค์</v>
      </c>
      <c r="D12" s="44">
        <f>VLOOKUP($B12,'dmc2564 ข้อมูลดิบ'!$C$3:$CR$164,5,TRUE)</f>
        <v>0</v>
      </c>
      <c r="E12" s="44">
        <f>VLOOKUP($B12,'dmc2564 ข้อมูลดิบ'!$C$3:$CR$164,9,TRUE)</f>
        <v>3</v>
      </c>
      <c r="F12" s="44">
        <f>VLOOKUP($B12,'dmc2564 ข้อมูลดิบ'!$C$3:$CR$164,13,TRUE)</f>
        <v>4</v>
      </c>
      <c r="G12" s="38">
        <f t="shared" si="0"/>
        <v>7</v>
      </c>
      <c r="H12" s="44">
        <f>VLOOKUP($B12,'dmc2564 ข้อมูลดิบ'!$C$3:$CR$164,21,TRUE)</f>
        <v>3</v>
      </c>
      <c r="I12" s="44">
        <f>VLOOKUP($B12,'dmc2564 ข้อมูลดิบ'!$C$3:$CR$164,25,TRUE)</f>
        <v>4</v>
      </c>
      <c r="J12" s="44">
        <f>VLOOKUP($B12,'dmc2564 ข้อมูลดิบ'!$C$3:$CR$164,29,TRUE)</f>
        <v>0</v>
      </c>
      <c r="K12" s="44">
        <f>VLOOKUP($B12,'dmc2564 ข้อมูลดิบ'!$C$3:$CR$164,33,TRUE)</f>
        <v>0</v>
      </c>
      <c r="L12" s="44">
        <f>VLOOKUP($B12,'dmc2564 ข้อมูลดิบ'!$C$3:$CR$164,37,TRUE)</f>
        <v>0</v>
      </c>
      <c r="M12" s="44">
        <f>VLOOKUP($B12,'dmc2564 ข้อมูลดิบ'!$C$3:$CR$164,41,TRUE)</f>
        <v>0</v>
      </c>
      <c r="N12" s="39">
        <f t="shared" si="1"/>
        <v>7</v>
      </c>
      <c r="O12" s="44">
        <f>VLOOKUP($B12,'dmc2564 ข้อมูลดิบ'!$C$3:$CR$164,49,TRUE)</f>
        <v>0</v>
      </c>
      <c r="P12" s="44">
        <f>VLOOKUP($B12,'dmc2564 ข้อมูลดิบ'!$C$3:$CR$164,53,TRUE)</f>
        <v>0</v>
      </c>
      <c r="Q12" s="44">
        <f>VLOOKUP($B12,'dmc2564 ข้อมูลดิบ'!$C$3:$CR$164,57,TRUE)</f>
        <v>0</v>
      </c>
      <c r="R12" s="40">
        <f t="shared" si="2"/>
        <v>0</v>
      </c>
      <c r="S12" s="44">
        <f t="shared" si="3"/>
        <v>14</v>
      </c>
    </row>
    <row r="13" spans="1:19" ht="28.95" customHeight="1">
      <c r="A13" s="42">
        <v>10</v>
      </c>
      <c r="B13" s="42">
        <v>64020144</v>
      </c>
      <c r="C13" s="43" t="str">
        <f>VLOOKUP($B13,'dmc2564 ข้อมูลดิบ'!$C$3:$CR$164,2,TRUE)</f>
        <v>วัดปากคลองช้าง</v>
      </c>
      <c r="D13" s="44">
        <f>VLOOKUP($B13,'dmc2564 ข้อมูลดิบ'!$C$3:$CR$164,5,TRUE)</f>
        <v>0</v>
      </c>
      <c r="E13" s="44">
        <f>VLOOKUP($B13,'dmc2564 ข้อมูลดิบ'!$C$3:$CR$164,9,TRUE)</f>
        <v>1</v>
      </c>
      <c r="F13" s="44">
        <f>VLOOKUP($B13,'dmc2564 ข้อมูลดิบ'!$C$3:$CR$164,13,TRUE)</f>
        <v>1</v>
      </c>
      <c r="G13" s="38">
        <f t="shared" si="0"/>
        <v>2</v>
      </c>
      <c r="H13" s="44">
        <f>VLOOKUP($B13,'dmc2564 ข้อมูลดิบ'!$C$3:$CR$164,21,TRUE)</f>
        <v>4</v>
      </c>
      <c r="I13" s="44">
        <f>VLOOKUP($B13,'dmc2564 ข้อมูลดิบ'!$C$3:$CR$164,25,TRUE)</f>
        <v>1</v>
      </c>
      <c r="J13" s="44">
        <f>VLOOKUP($B13,'dmc2564 ข้อมูลดิบ'!$C$3:$CR$164,29,TRUE)</f>
        <v>0</v>
      </c>
      <c r="K13" s="44">
        <f>VLOOKUP($B13,'dmc2564 ข้อมูลดิบ'!$C$3:$CR$164,33,TRUE)</f>
        <v>3</v>
      </c>
      <c r="L13" s="44">
        <f>VLOOKUP($B13,'dmc2564 ข้อมูลดิบ'!$C$3:$CR$164,37,TRUE)</f>
        <v>2</v>
      </c>
      <c r="M13" s="44">
        <f>VLOOKUP($B13,'dmc2564 ข้อมูลดิบ'!$C$3:$CR$164,41,TRUE)</f>
        <v>2</v>
      </c>
      <c r="N13" s="39">
        <f t="shared" si="1"/>
        <v>12</v>
      </c>
      <c r="O13" s="44">
        <f>VLOOKUP($B13,'dmc2564 ข้อมูลดิบ'!$C$3:$CR$164,49,TRUE)</f>
        <v>0</v>
      </c>
      <c r="P13" s="44">
        <f>VLOOKUP($B13,'dmc2564 ข้อมูลดิบ'!$C$3:$CR$164,53,TRUE)</f>
        <v>0</v>
      </c>
      <c r="Q13" s="44">
        <f>VLOOKUP($B13,'dmc2564 ข้อมูลดิบ'!$C$3:$CR$164,57,TRUE)</f>
        <v>0</v>
      </c>
      <c r="R13" s="40">
        <f t="shared" si="2"/>
        <v>0</v>
      </c>
      <c r="S13" s="44">
        <f t="shared" si="3"/>
        <v>14</v>
      </c>
    </row>
    <row r="14" spans="1:19" ht="28.95" customHeight="1">
      <c r="A14" s="42">
        <v>11</v>
      </c>
      <c r="B14" s="42">
        <v>64020095</v>
      </c>
      <c r="C14" s="43" t="str">
        <f>VLOOKUP($B14,'dmc2564 ข้อมูลดิบ'!$C$3:$CR$164,2,TRUE)</f>
        <v>บ้านบุ่งสัก</v>
      </c>
      <c r="D14" s="44">
        <f>VLOOKUP($B14,'dmc2564 ข้อมูลดิบ'!$C$3:$CR$164,5,TRUE)</f>
        <v>0</v>
      </c>
      <c r="E14" s="44">
        <f>VLOOKUP($B14,'dmc2564 ข้อมูลดิบ'!$C$3:$CR$164,9,TRUE)</f>
        <v>0</v>
      </c>
      <c r="F14" s="44">
        <f>VLOOKUP($B14,'dmc2564 ข้อมูลดิบ'!$C$3:$CR$164,13,TRUE)</f>
        <v>4</v>
      </c>
      <c r="G14" s="38">
        <f t="shared" si="0"/>
        <v>4</v>
      </c>
      <c r="H14" s="44">
        <f>VLOOKUP($B14,'dmc2564 ข้อมูลดิบ'!$C$3:$CR$164,21,TRUE)</f>
        <v>0</v>
      </c>
      <c r="I14" s="44">
        <f>VLOOKUP($B14,'dmc2564 ข้อมูลดิบ'!$C$3:$CR$164,25,TRUE)</f>
        <v>6</v>
      </c>
      <c r="J14" s="44">
        <f>VLOOKUP($B14,'dmc2564 ข้อมูลดิบ'!$C$3:$CR$164,29,TRUE)</f>
        <v>3</v>
      </c>
      <c r="K14" s="44">
        <f>VLOOKUP($B14,'dmc2564 ข้อมูลดิบ'!$C$3:$CR$164,33,TRUE)</f>
        <v>3</v>
      </c>
      <c r="L14" s="44">
        <f>VLOOKUP($B14,'dmc2564 ข้อมูลดิบ'!$C$3:$CR$164,37,TRUE)</f>
        <v>1</v>
      </c>
      <c r="M14" s="44">
        <f>VLOOKUP($B14,'dmc2564 ข้อมูลดิบ'!$C$3:$CR$164,41,TRUE)</f>
        <v>0</v>
      </c>
      <c r="N14" s="39">
        <f t="shared" si="1"/>
        <v>13</v>
      </c>
      <c r="O14" s="44">
        <f>VLOOKUP($B14,'dmc2564 ข้อมูลดิบ'!$C$3:$CR$164,49,TRUE)</f>
        <v>0</v>
      </c>
      <c r="P14" s="44">
        <f>VLOOKUP($B14,'dmc2564 ข้อมูลดิบ'!$C$3:$CR$164,53,TRUE)</f>
        <v>0</v>
      </c>
      <c r="Q14" s="44">
        <f>VLOOKUP($B14,'dmc2564 ข้อมูลดิบ'!$C$3:$CR$164,57,TRUE)</f>
        <v>0</v>
      </c>
      <c r="R14" s="40">
        <f t="shared" si="2"/>
        <v>0</v>
      </c>
      <c r="S14" s="44">
        <f t="shared" si="3"/>
        <v>17</v>
      </c>
    </row>
    <row r="15" spans="1:19" ht="28.95" customHeight="1">
      <c r="A15" s="42">
        <v>12</v>
      </c>
      <c r="B15" s="42">
        <v>64020062</v>
      </c>
      <c r="C15" s="43" t="str">
        <f>VLOOKUP($B15,'dmc2564 ข้อมูลดิบ'!$C$3:$CR$164,2,TRUE)</f>
        <v>บ้านป่ายาง</v>
      </c>
      <c r="D15" s="44">
        <f>VLOOKUP($B15,'dmc2564 ข้อมูลดิบ'!$C$3:$CR$164,5,TRUE)</f>
        <v>0</v>
      </c>
      <c r="E15" s="44">
        <f>VLOOKUP($B15,'dmc2564 ข้อมูลดิบ'!$C$3:$CR$164,9,TRUE)</f>
        <v>0</v>
      </c>
      <c r="F15" s="44">
        <f>VLOOKUP($B15,'dmc2564 ข้อมูลดิบ'!$C$3:$CR$164,13,TRUE)</f>
        <v>1</v>
      </c>
      <c r="G15" s="38">
        <f t="shared" si="0"/>
        <v>1</v>
      </c>
      <c r="H15" s="44">
        <f>VLOOKUP($B15,'dmc2564 ข้อมูลดิบ'!$C$3:$CR$164,21,TRUE)</f>
        <v>5</v>
      </c>
      <c r="I15" s="44">
        <f>VLOOKUP($B15,'dmc2564 ข้อมูลดิบ'!$C$3:$CR$164,25,TRUE)</f>
        <v>3</v>
      </c>
      <c r="J15" s="44">
        <f>VLOOKUP($B15,'dmc2564 ข้อมูลดิบ'!$C$3:$CR$164,29,TRUE)</f>
        <v>0</v>
      </c>
      <c r="K15" s="44">
        <f>VLOOKUP($B15,'dmc2564 ข้อมูลดิบ'!$C$3:$CR$164,33,TRUE)</f>
        <v>4</v>
      </c>
      <c r="L15" s="44">
        <f>VLOOKUP($B15,'dmc2564 ข้อมูลดิบ'!$C$3:$CR$164,37,TRUE)</f>
        <v>6</v>
      </c>
      <c r="M15" s="44">
        <f>VLOOKUP($B15,'dmc2564 ข้อมูลดิบ'!$C$3:$CR$164,41,TRUE)</f>
        <v>3</v>
      </c>
      <c r="N15" s="39">
        <f t="shared" si="1"/>
        <v>21</v>
      </c>
      <c r="O15" s="44">
        <f>VLOOKUP($B15,'dmc2564 ข้อมูลดิบ'!$C$3:$CR$164,49,TRUE)</f>
        <v>0</v>
      </c>
      <c r="P15" s="44">
        <f>VLOOKUP($B15,'dmc2564 ข้อมูลดิบ'!$C$3:$CR$164,53,TRUE)</f>
        <v>0</v>
      </c>
      <c r="Q15" s="44">
        <f>VLOOKUP($B15,'dmc2564 ข้อมูลดิบ'!$C$3:$CR$164,57,TRUE)</f>
        <v>0</v>
      </c>
      <c r="R15" s="40">
        <f t="shared" si="2"/>
        <v>0</v>
      </c>
      <c r="S15" s="44">
        <f t="shared" si="3"/>
        <v>22</v>
      </c>
    </row>
    <row r="16" spans="1:19" ht="28.95" customHeight="1">
      <c r="A16" s="42">
        <v>13</v>
      </c>
      <c r="B16" s="42">
        <v>64020107</v>
      </c>
      <c r="C16" s="43" t="str">
        <f>VLOOKUP($B16,'dmc2564 ข้อมูลดิบ'!$C$3:$CR$164,2,TRUE)</f>
        <v>ประชาอุทิศ</v>
      </c>
      <c r="D16" s="44">
        <f>VLOOKUP($B16,'dmc2564 ข้อมูลดิบ'!$C$3:$CR$164,5,TRUE)</f>
        <v>0</v>
      </c>
      <c r="E16" s="44">
        <f>VLOOKUP($B16,'dmc2564 ข้อมูลดิบ'!$C$3:$CR$164,9,TRUE)</f>
        <v>3</v>
      </c>
      <c r="F16" s="44">
        <f>VLOOKUP($B16,'dmc2564 ข้อมูลดิบ'!$C$3:$CR$164,13,TRUE)</f>
        <v>2</v>
      </c>
      <c r="G16" s="38">
        <f t="shared" si="0"/>
        <v>5</v>
      </c>
      <c r="H16" s="44">
        <f>VLOOKUP($B16,'dmc2564 ข้อมูลดิบ'!$C$3:$CR$164,21,TRUE)</f>
        <v>3</v>
      </c>
      <c r="I16" s="44">
        <f>VLOOKUP($B16,'dmc2564 ข้อมูลดิบ'!$C$3:$CR$164,25,TRUE)</f>
        <v>2</v>
      </c>
      <c r="J16" s="44">
        <f>VLOOKUP($B16,'dmc2564 ข้อมูลดิบ'!$C$3:$CR$164,29,TRUE)</f>
        <v>1</v>
      </c>
      <c r="K16" s="44">
        <f>VLOOKUP($B16,'dmc2564 ข้อมูลดิบ'!$C$3:$CR$164,33,TRUE)</f>
        <v>2</v>
      </c>
      <c r="L16" s="44">
        <f>VLOOKUP($B16,'dmc2564 ข้อมูลดิบ'!$C$3:$CR$164,37,TRUE)</f>
        <v>4</v>
      </c>
      <c r="M16" s="44">
        <f>VLOOKUP($B16,'dmc2564 ข้อมูลดิบ'!$C$3:$CR$164,41,TRUE)</f>
        <v>6</v>
      </c>
      <c r="N16" s="39">
        <f t="shared" si="1"/>
        <v>18</v>
      </c>
      <c r="O16" s="44">
        <f>VLOOKUP($B16,'dmc2564 ข้อมูลดิบ'!$C$3:$CR$164,49,TRUE)</f>
        <v>0</v>
      </c>
      <c r="P16" s="44">
        <f>VLOOKUP($B16,'dmc2564 ข้อมูลดิบ'!$C$3:$CR$164,53,TRUE)</f>
        <v>0</v>
      </c>
      <c r="Q16" s="44">
        <f>VLOOKUP($B16,'dmc2564 ข้อมูลดิบ'!$C$3:$CR$164,57,TRUE)</f>
        <v>0</v>
      </c>
      <c r="R16" s="40">
        <f t="shared" si="2"/>
        <v>0</v>
      </c>
      <c r="S16" s="44">
        <f t="shared" si="3"/>
        <v>23</v>
      </c>
    </row>
    <row r="17" spans="1:19" ht="28.95" customHeight="1">
      <c r="A17" s="42">
        <v>14</v>
      </c>
      <c r="B17" s="42">
        <v>64020009</v>
      </c>
      <c r="C17" s="43" t="str">
        <f>VLOOKUP($B17,'dmc2564 ข้อมูลดิบ'!$C$3:$CR$164,2,TRUE)</f>
        <v>บ้านห้วยหยวก</v>
      </c>
      <c r="D17" s="44">
        <f>VLOOKUP($B17,'dmc2564 ข้อมูลดิบ'!$C$3:$CR$164,5,TRUE)</f>
        <v>0</v>
      </c>
      <c r="E17" s="44">
        <f>VLOOKUP($B17,'dmc2564 ข้อมูลดิบ'!$C$3:$CR$164,9,TRUE)</f>
        <v>2</v>
      </c>
      <c r="F17" s="44">
        <f>VLOOKUP($B17,'dmc2564 ข้อมูลดิบ'!$C$3:$CR$164,13,TRUE)</f>
        <v>3</v>
      </c>
      <c r="G17" s="38">
        <f t="shared" si="0"/>
        <v>5</v>
      </c>
      <c r="H17" s="44">
        <f>VLOOKUP($B17,'dmc2564 ข้อมูลดิบ'!$C$3:$CR$164,21,TRUE)</f>
        <v>2</v>
      </c>
      <c r="I17" s="44">
        <f>VLOOKUP($B17,'dmc2564 ข้อมูลดิบ'!$C$3:$CR$164,25,TRUE)</f>
        <v>0</v>
      </c>
      <c r="J17" s="44">
        <f>VLOOKUP($B17,'dmc2564 ข้อมูลดิบ'!$C$3:$CR$164,29,TRUE)</f>
        <v>3</v>
      </c>
      <c r="K17" s="44">
        <f>VLOOKUP($B17,'dmc2564 ข้อมูลดิบ'!$C$3:$CR$164,33,TRUE)</f>
        <v>3</v>
      </c>
      <c r="L17" s="44">
        <f>VLOOKUP($B17,'dmc2564 ข้อมูลดิบ'!$C$3:$CR$164,37,TRUE)</f>
        <v>4</v>
      </c>
      <c r="M17" s="44">
        <f>VLOOKUP($B17,'dmc2564 ข้อมูลดิบ'!$C$3:$CR$164,41,TRUE)</f>
        <v>7</v>
      </c>
      <c r="N17" s="39">
        <f t="shared" si="1"/>
        <v>19</v>
      </c>
      <c r="O17" s="44">
        <f>VLOOKUP($B17,'dmc2564 ข้อมูลดิบ'!$C$3:$CR$164,49,TRUE)</f>
        <v>0</v>
      </c>
      <c r="P17" s="44">
        <f>VLOOKUP($B17,'dmc2564 ข้อมูลดิบ'!$C$3:$CR$164,53,TRUE)</f>
        <v>0</v>
      </c>
      <c r="Q17" s="44">
        <f>VLOOKUP($B17,'dmc2564 ข้อมูลดิบ'!$C$3:$CR$164,57,TRUE)</f>
        <v>0</v>
      </c>
      <c r="R17" s="40">
        <f t="shared" si="2"/>
        <v>0</v>
      </c>
      <c r="S17" s="44">
        <f t="shared" si="3"/>
        <v>24</v>
      </c>
    </row>
    <row r="18" spans="1:19" ht="28.95" customHeight="1">
      <c r="A18" s="42">
        <v>15</v>
      </c>
      <c r="B18" s="42">
        <v>64020177</v>
      </c>
      <c r="C18" s="43" t="str">
        <f>VLOOKUP($B18,'dmc2564 ข้อมูลดิบ'!$C$3:$CR$164,2,TRUE)</f>
        <v>บ้านแม่บ่อทอง</v>
      </c>
      <c r="D18" s="44">
        <f>VLOOKUP($B18,'dmc2564 ข้อมูลดิบ'!$C$3:$CR$164,5,TRUE)</f>
        <v>0</v>
      </c>
      <c r="E18" s="44">
        <f>VLOOKUP($B18,'dmc2564 ข้อมูลดิบ'!$C$3:$CR$164,9,TRUE)</f>
        <v>0</v>
      </c>
      <c r="F18" s="44">
        <f>VLOOKUP($B18,'dmc2564 ข้อมูลดิบ'!$C$3:$CR$164,13,TRUE)</f>
        <v>4</v>
      </c>
      <c r="G18" s="38">
        <f t="shared" si="0"/>
        <v>4</v>
      </c>
      <c r="H18" s="44">
        <f>VLOOKUP($B18,'dmc2564 ข้อมูลดิบ'!$C$3:$CR$164,21,TRUE)</f>
        <v>1</v>
      </c>
      <c r="I18" s="44">
        <f>VLOOKUP($B18,'dmc2564 ข้อมูลดิบ'!$C$3:$CR$164,25,TRUE)</f>
        <v>2</v>
      </c>
      <c r="J18" s="44">
        <f>VLOOKUP($B18,'dmc2564 ข้อมูลดิบ'!$C$3:$CR$164,29,TRUE)</f>
        <v>5</v>
      </c>
      <c r="K18" s="44">
        <f>VLOOKUP($B18,'dmc2564 ข้อมูลดิบ'!$C$3:$CR$164,33,TRUE)</f>
        <v>6</v>
      </c>
      <c r="L18" s="44">
        <f>VLOOKUP($B18,'dmc2564 ข้อมูลดิบ'!$C$3:$CR$164,37,TRUE)</f>
        <v>5</v>
      </c>
      <c r="M18" s="44">
        <f>VLOOKUP($B18,'dmc2564 ข้อมูลดิบ'!$C$3:$CR$164,41,TRUE)</f>
        <v>1</v>
      </c>
      <c r="N18" s="39">
        <f t="shared" si="1"/>
        <v>20</v>
      </c>
      <c r="O18" s="44">
        <f>VLOOKUP($B18,'dmc2564 ข้อมูลดิบ'!$C$3:$CR$164,49,TRUE)</f>
        <v>0</v>
      </c>
      <c r="P18" s="44">
        <f>VLOOKUP($B18,'dmc2564 ข้อมูลดิบ'!$C$3:$CR$164,53,TRUE)</f>
        <v>0</v>
      </c>
      <c r="Q18" s="44">
        <f>VLOOKUP($B18,'dmc2564 ข้อมูลดิบ'!$C$3:$CR$164,57,TRUE)</f>
        <v>0</v>
      </c>
      <c r="R18" s="40">
        <f t="shared" si="2"/>
        <v>0</v>
      </c>
      <c r="S18" s="44">
        <f t="shared" si="3"/>
        <v>24</v>
      </c>
    </row>
    <row r="19" spans="1:19" ht="28.95" customHeight="1">
      <c r="A19" s="42">
        <v>16</v>
      </c>
      <c r="B19" s="42">
        <v>64020061</v>
      </c>
      <c r="C19" s="43" t="str">
        <f>VLOOKUP($B19,'dmc2564 ข้อมูลดิบ'!$C$3:$CR$164,2,TRUE)</f>
        <v>บ้านเกาะน้อย</v>
      </c>
      <c r="D19" s="44">
        <f>VLOOKUP($B19,'dmc2564 ข้อมูลดิบ'!$C$3:$CR$164,5,TRUE)</f>
        <v>0</v>
      </c>
      <c r="E19" s="44">
        <f>VLOOKUP($B19,'dmc2564 ข้อมูลดิบ'!$C$3:$CR$164,9,TRUE)</f>
        <v>0</v>
      </c>
      <c r="F19" s="44">
        <f>VLOOKUP($B19,'dmc2564 ข้อมูลดิบ'!$C$3:$CR$164,13,TRUE)</f>
        <v>0</v>
      </c>
      <c r="G19" s="38">
        <f t="shared" si="0"/>
        <v>0</v>
      </c>
      <c r="H19" s="44">
        <f>VLOOKUP($B19,'dmc2564 ข้อมูลดิบ'!$C$3:$CR$164,21,TRUE)</f>
        <v>0</v>
      </c>
      <c r="I19" s="44">
        <f>VLOOKUP($B19,'dmc2564 ข้อมูลดิบ'!$C$3:$CR$164,25,TRUE)</f>
        <v>4</v>
      </c>
      <c r="J19" s="44">
        <f>VLOOKUP($B19,'dmc2564 ข้อมูลดิบ'!$C$3:$CR$164,29,TRUE)</f>
        <v>4</v>
      </c>
      <c r="K19" s="44">
        <f>VLOOKUP($B19,'dmc2564 ข้อมูลดิบ'!$C$3:$CR$164,33,TRUE)</f>
        <v>8</v>
      </c>
      <c r="L19" s="44">
        <f>VLOOKUP($B19,'dmc2564 ข้อมูลดิบ'!$C$3:$CR$164,37,TRUE)</f>
        <v>6</v>
      </c>
      <c r="M19" s="44">
        <f>VLOOKUP($B19,'dmc2564 ข้อมูลดิบ'!$C$3:$CR$164,41,TRUE)</f>
        <v>3</v>
      </c>
      <c r="N19" s="39">
        <f t="shared" si="1"/>
        <v>25</v>
      </c>
      <c r="O19" s="44">
        <f>VLOOKUP($B19,'dmc2564 ข้อมูลดิบ'!$C$3:$CR$164,49,TRUE)</f>
        <v>0</v>
      </c>
      <c r="P19" s="44">
        <f>VLOOKUP($B19,'dmc2564 ข้อมูลดิบ'!$C$3:$CR$164,53,TRUE)</f>
        <v>0</v>
      </c>
      <c r="Q19" s="44">
        <f>VLOOKUP($B19,'dmc2564 ข้อมูลดิบ'!$C$3:$CR$164,57,TRUE)</f>
        <v>0</v>
      </c>
      <c r="R19" s="40">
        <f t="shared" si="2"/>
        <v>0</v>
      </c>
      <c r="S19" s="44">
        <f t="shared" si="3"/>
        <v>25</v>
      </c>
    </row>
    <row r="20" spans="1:19" ht="28.95" customHeight="1">
      <c r="A20" s="42">
        <v>17</v>
      </c>
      <c r="B20" s="42">
        <v>64020021</v>
      </c>
      <c r="C20" s="43" t="str">
        <f>VLOOKUP($B20,'dmc2564 ข้อมูลดิบ'!$C$3:$CR$164,2,TRUE)</f>
        <v>บ้านป่างิ้ว(ราษฎร์บำรุง)</v>
      </c>
      <c r="D20" s="44">
        <f>VLOOKUP($B20,'dmc2564 ข้อมูลดิบ'!$C$3:$CR$164,5,TRUE)</f>
        <v>0</v>
      </c>
      <c r="E20" s="44">
        <f>VLOOKUP($B20,'dmc2564 ข้อมูลดิบ'!$C$3:$CR$164,9,TRUE)</f>
        <v>0</v>
      </c>
      <c r="F20" s="44">
        <f>VLOOKUP($B20,'dmc2564 ข้อมูลดิบ'!$C$3:$CR$164,13,TRUE)</f>
        <v>3</v>
      </c>
      <c r="G20" s="38">
        <f t="shared" si="0"/>
        <v>3</v>
      </c>
      <c r="H20" s="44">
        <f>VLOOKUP($B20,'dmc2564 ข้อมูลดิบ'!$C$3:$CR$164,21,TRUE)</f>
        <v>3</v>
      </c>
      <c r="I20" s="44">
        <f>VLOOKUP($B20,'dmc2564 ข้อมูลดิบ'!$C$3:$CR$164,25,TRUE)</f>
        <v>4</v>
      </c>
      <c r="J20" s="44">
        <f>VLOOKUP($B20,'dmc2564 ข้อมูลดิบ'!$C$3:$CR$164,29,TRUE)</f>
        <v>3</v>
      </c>
      <c r="K20" s="44">
        <f>VLOOKUP($B20,'dmc2564 ข้อมูลดิบ'!$C$3:$CR$164,33,TRUE)</f>
        <v>6</v>
      </c>
      <c r="L20" s="44">
        <f>VLOOKUP($B20,'dmc2564 ข้อมูลดิบ'!$C$3:$CR$164,37,TRUE)</f>
        <v>6</v>
      </c>
      <c r="M20" s="44">
        <f>VLOOKUP($B20,'dmc2564 ข้อมูลดิบ'!$C$3:$CR$164,41,TRUE)</f>
        <v>1</v>
      </c>
      <c r="N20" s="39">
        <f t="shared" si="1"/>
        <v>23</v>
      </c>
      <c r="O20" s="44">
        <f>VLOOKUP($B20,'dmc2564 ข้อมูลดิบ'!$C$3:$CR$164,49,TRUE)</f>
        <v>0</v>
      </c>
      <c r="P20" s="44">
        <f>VLOOKUP($B20,'dmc2564 ข้อมูลดิบ'!$C$3:$CR$164,53,TRUE)</f>
        <v>0</v>
      </c>
      <c r="Q20" s="44">
        <f>VLOOKUP($B20,'dmc2564 ข้อมูลดิบ'!$C$3:$CR$164,57,TRUE)</f>
        <v>0</v>
      </c>
      <c r="R20" s="40">
        <f t="shared" si="2"/>
        <v>0</v>
      </c>
      <c r="S20" s="44">
        <f t="shared" si="3"/>
        <v>26</v>
      </c>
    </row>
    <row r="21" spans="1:19" ht="28.95" customHeight="1">
      <c r="A21" s="42">
        <v>18</v>
      </c>
      <c r="B21" s="42">
        <v>64020158</v>
      </c>
      <c r="C21" s="43" t="str">
        <f>VLOOKUP($B21,'dmc2564 ข้อมูลดิบ'!$C$3:$CR$164,2,TRUE)</f>
        <v>วัดป่าถ่อน</v>
      </c>
      <c r="D21" s="44">
        <f>VLOOKUP($B21,'dmc2564 ข้อมูลดิบ'!$C$3:$CR$164,5,TRUE)</f>
        <v>0</v>
      </c>
      <c r="E21" s="44">
        <f>VLOOKUP($B21,'dmc2564 ข้อมูลดิบ'!$C$3:$CR$164,9,TRUE)</f>
        <v>9</v>
      </c>
      <c r="F21" s="44">
        <f>VLOOKUP($B21,'dmc2564 ข้อมูลดิบ'!$C$3:$CR$164,13,TRUE)</f>
        <v>2</v>
      </c>
      <c r="G21" s="38">
        <f t="shared" si="0"/>
        <v>11</v>
      </c>
      <c r="H21" s="44">
        <f>VLOOKUP($B21,'dmc2564 ข้อมูลดิบ'!$C$3:$CR$164,21,TRUE)</f>
        <v>1</v>
      </c>
      <c r="I21" s="44">
        <f>VLOOKUP($B21,'dmc2564 ข้อมูลดิบ'!$C$3:$CR$164,25,TRUE)</f>
        <v>0</v>
      </c>
      <c r="J21" s="44">
        <f>VLOOKUP($B21,'dmc2564 ข้อมูลดิบ'!$C$3:$CR$164,29,TRUE)</f>
        <v>0</v>
      </c>
      <c r="K21" s="44">
        <f>VLOOKUP($B21,'dmc2564 ข้อมูลดิบ'!$C$3:$CR$164,33,TRUE)</f>
        <v>5</v>
      </c>
      <c r="L21" s="44">
        <f>VLOOKUP($B21,'dmc2564 ข้อมูลดิบ'!$C$3:$CR$164,37,TRUE)</f>
        <v>7</v>
      </c>
      <c r="M21" s="44">
        <f>VLOOKUP($B21,'dmc2564 ข้อมูลดิบ'!$C$3:$CR$164,41,TRUE)</f>
        <v>3</v>
      </c>
      <c r="N21" s="39">
        <f t="shared" si="1"/>
        <v>16</v>
      </c>
      <c r="O21" s="44">
        <f>VLOOKUP($B21,'dmc2564 ข้อมูลดิบ'!$C$3:$CR$164,49,TRUE)</f>
        <v>0</v>
      </c>
      <c r="P21" s="44">
        <f>VLOOKUP($B21,'dmc2564 ข้อมูลดิบ'!$C$3:$CR$164,53,TRUE)</f>
        <v>0</v>
      </c>
      <c r="Q21" s="44">
        <f>VLOOKUP($B21,'dmc2564 ข้อมูลดิบ'!$C$3:$CR$164,57,TRUE)</f>
        <v>0</v>
      </c>
      <c r="R21" s="40">
        <f t="shared" si="2"/>
        <v>0</v>
      </c>
      <c r="S21" s="44">
        <f t="shared" si="3"/>
        <v>27</v>
      </c>
    </row>
    <row r="22" spans="1:19" ht="28.95" customHeight="1">
      <c r="A22" s="42">
        <v>19</v>
      </c>
      <c r="B22" s="42">
        <v>64020005</v>
      </c>
      <c r="C22" s="43" t="str">
        <f>VLOOKUP($B22,'dmc2564 ข้อมูลดิบ'!$C$3:$CR$164,2,TRUE)</f>
        <v>บ้านศาลาไก่ฟุบ</v>
      </c>
      <c r="D22" s="44">
        <f>VLOOKUP($B22,'dmc2564 ข้อมูลดิบ'!$C$3:$CR$164,5,TRUE)</f>
        <v>5</v>
      </c>
      <c r="E22" s="44">
        <f>VLOOKUP($B22,'dmc2564 ข้อมูลดิบ'!$C$3:$CR$164,9,TRUE)</f>
        <v>1</v>
      </c>
      <c r="F22" s="44">
        <f>VLOOKUP($B22,'dmc2564 ข้อมูลดิบ'!$C$3:$CR$164,13,TRUE)</f>
        <v>5</v>
      </c>
      <c r="G22" s="38">
        <f t="shared" si="0"/>
        <v>11</v>
      </c>
      <c r="H22" s="44">
        <f>VLOOKUP($B22,'dmc2564 ข้อมูลดิบ'!$C$3:$CR$164,21,TRUE)</f>
        <v>2</v>
      </c>
      <c r="I22" s="44">
        <f>VLOOKUP($B22,'dmc2564 ข้อมูลดิบ'!$C$3:$CR$164,25,TRUE)</f>
        <v>1</v>
      </c>
      <c r="J22" s="44">
        <f>VLOOKUP($B22,'dmc2564 ข้อมูลดิบ'!$C$3:$CR$164,29,TRUE)</f>
        <v>4</v>
      </c>
      <c r="K22" s="44">
        <f>VLOOKUP($B22,'dmc2564 ข้อมูลดิบ'!$C$3:$CR$164,33,TRUE)</f>
        <v>4</v>
      </c>
      <c r="L22" s="44">
        <f>VLOOKUP($B22,'dmc2564 ข้อมูลดิบ'!$C$3:$CR$164,37,TRUE)</f>
        <v>4</v>
      </c>
      <c r="M22" s="44">
        <f>VLOOKUP($B22,'dmc2564 ข้อมูลดิบ'!$C$3:$CR$164,41,TRUE)</f>
        <v>2</v>
      </c>
      <c r="N22" s="39">
        <f t="shared" si="1"/>
        <v>17</v>
      </c>
      <c r="O22" s="44">
        <f>VLOOKUP($B22,'dmc2564 ข้อมูลดิบ'!$C$3:$CR$164,49,TRUE)</f>
        <v>0</v>
      </c>
      <c r="P22" s="44">
        <f>VLOOKUP($B22,'dmc2564 ข้อมูลดิบ'!$C$3:$CR$164,53,TRUE)</f>
        <v>0</v>
      </c>
      <c r="Q22" s="44">
        <f>VLOOKUP($B22,'dmc2564 ข้อมูลดิบ'!$C$3:$CR$164,57,TRUE)</f>
        <v>0</v>
      </c>
      <c r="R22" s="40">
        <f t="shared" si="2"/>
        <v>0</v>
      </c>
      <c r="S22" s="44">
        <f t="shared" si="3"/>
        <v>28</v>
      </c>
    </row>
    <row r="23" spans="1:19" ht="28.95" customHeight="1">
      <c r="A23" s="42">
        <v>20</v>
      </c>
      <c r="B23" s="42">
        <v>64020032</v>
      </c>
      <c r="C23" s="43" t="str">
        <f>VLOOKUP($B23,'dmc2564 ข้อมูลดิบ'!$C$3:$CR$164,2,TRUE)</f>
        <v>แม่สานสามัคคี</v>
      </c>
      <c r="D23" s="44">
        <f>VLOOKUP($B23,'dmc2564 ข้อมูลดิบ'!$C$3:$CR$164,5,TRUE)</f>
        <v>0</v>
      </c>
      <c r="E23" s="44">
        <f>VLOOKUP($B23,'dmc2564 ข้อมูลดิบ'!$C$3:$CR$164,9,TRUE)</f>
        <v>2</v>
      </c>
      <c r="F23" s="44">
        <f>VLOOKUP($B23,'dmc2564 ข้อมูลดิบ'!$C$3:$CR$164,13,TRUE)</f>
        <v>2</v>
      </c>
      <c r="G23" s="38">
        <f t="shared" si="0"/>
        <v>4</v>
      </c>
      <c r="H23" s="44">
        <f>VLOOKUP($B23,'dmc2564 ข้อมูลดิบ'!$C$3:$CR$164,21,TRUE)</f>
        <v>4</v>
      </c>
      <c r="I23" s="44">
        <f>VLOOKUP($B23,'dmc2564 ข้อมูลดิบ'!$C$3:$CR$164,25,TRUE)</f>
        <v>4</v>
      </c>
      <c r="J23" s="44">
        <f>VLOOKUP($B23,'dmc2564 ข้อมูลดิบ'!$C$3:$CR$164,29,TRUE)</f>
        <v>4</v>
      </c>
      <c r="K23" s="44">
        <f>VLOOKUP($B23,'dmc2564 ข้อมูลดิบ'!$C$3:$CR$164,33,TRUE)</f>
        <v>3</v>
      </c>
      <c r="L23" s="44">
        <f>VLOOKUP($B23,'dmc2564 ข้อมูลดิบ'!$C$3:$CR$164,37,TRUE)</f>
        <v>6</v>
      </c>
      <c r="M23" s="44">
        <f>VLOOKUP($B23,'dmc2564 ข้อมูลดิบ'!$C$3:$CR$164,41,TRUE)</f>
        <v>3</v>
      </c>
      <c r="N23" s="39">
        <f t="shared" si="1"/>
        <v>24</v>
      </c>
      <c r="O23" s="44">
        <f>VLOOKUP($B23,'dmc2564 ข้อมูลดิบ'!$C$3:$CR$164,49,TRUE)</f>
        <v>0</v>
      </c>
      <c r="P23" s="44">
        <f>VLOOKUP($B23,'dmc2564 ข้อมูลดิบ'!$C$3:$CR$164,53,TRUE)</f>
        <v>0</v>
      </c>
      <c r="Q23" s="44">
        <f>VLOOKUP($B23,'dmc2564 ข้อมูลดิบ'!$C$3:$CR$164,57,TRUE)</f>
        <v>0</v>
      </c>
      <c r="R23" s="40">
        <f t="shared" si="2"/>
        <v>0</v>
      </c>
      <c r="S23" s="44">
        <f t="shared" si="3"/>
        <v>28</v>
      </c>
    </row>
    <row r="24" spans="1:19" ht="28.95" customHeight="1">
      <c r="A24" s="42">
        <v>21</v>
      </c>
      <c r="B24" s="42">
        <v>64020090</v>
      </c>
      <c r="C24" s="43" t="str">
        <f>VLOOKUP($B24,'dmc2564 ข้อมูลดิบ'!$C$3:$CR$164,2,TRUE)</f>
        <v>บ้านปากคลองแดน</v>
      </c>
      <c r="D24" s="44">
        <f>VLOOKUP($B24,'dmc2564 ข้อมูลดิบ'!$C$3:$CR$164,5,TRUE)</f>
        <v>0</v>
      </c>
      <c r="E24" s="44">
        <f>VLOOKUP($B24,'dmc2564 ข้อมูลดิบ'!$C$3:$CR$164,9,TRUE)</f>
        <v>0</v>
      </c>
      <c r="F24" s="44">
        <f>VLOOKUP($B24,'dmc2564 ข้อมูลดิบ'!$C$3:$CR$164,13,TRUE)</f>
        <v>1</v>
      </c>
      <c r="G24" s="38">
        <f t="shared" si="0"/>
        <v>1</v>
      </c>
      <c r="H24" s="44">
        <f>VLOOKUP($B24,'dmc2564 ข้อมูลดิบ'!$C$3:$CR$164,21,TRUE)</f>
        <v>5</v>
      </c>
      <c r="I24" s="44">
        <f>VLOOKUP($B24,'dmc2564 ข้อมูลดิบ'!$C$3:$CR$164,25,TRUE)</f>
        <v>3</v>
      </c>
      <c r="J24" s="44">
        <f>VLOOKUP($B24,'dmc2564 ข้อมูลดิบ'!$C$3:$CR$164,29,TRUE)</f>
        <v>2</v>
      </c>
      <c r="K24" s="44">
        <f>VLOOKUP($B24,'dmc2564 ข้อมูลดิบ'!$C$3:$CR$164,33,TRUE)</f>
        <v>3</v>
      </c>
      <c r="L24" s="44">
        <f>VLOOKUP($B24,'dmc2564 ข้อมูลดิบ'!$C$3:$CR$164,37,TRUE)</f>
        <v>5</v>
      </c>
      <c r="M24" s="44">
        <f>VLOOKUP($B24,'dmc2564 ข้อมูลดิบ'!$C$3:$CR$164,41,TRUE)</f>
        <v>9</v>
      </c>
      <c r="N24" s="39">
        <f t="shared" si="1"/>
        <v>27</v>
      </c>
      <c r="O24" s="44">
        <f>VLOOKUP($B24,'dmc2564 ข้อมูลดิบ'!$C$3:$CR$164,49,TRUE)</f>
        <v>0</v>
      </c>
      <c r="P24" s="44">
        <f>VLOOKUP($B24,'dmc2564 ข้อมูลดิบ'!$C$3:$CR$164,53,TRUE)</f>
        <v>0</v>
      </c>
      <c r="Q24" s="44">
        <f>VLOOKUP($B24,'dmc2564 ข้อมูลดิบ'!$C$3:$CR$164,57,TRUE)</f>
        <v>0</v>
      </c>
      <c r="R24" s="40">
        <f t="shared" si="2"/>
        <v>0</v>
      </c>
      <c r="S24" s="44">
        <f t="shared" si="3"/>
        <v>28</v>
      </c>
    </row>
    <row r="25" spans="1:19" ht="28.95" customHeight="1">
      <c r="A25" s="42">
        <v>22</v>
      </c>
      <c r="B25" s="42">
        <v>64020055</v>
      </c>
      <c r="C25" s="43" t="str">
        <f>VLOOKUP($B25,'dmc2564 ข้อมูลดิบ'!$C$3:$CR$164,2,TRUE)</f>
        <v>บ้านพระปรางค์</v>
      </c>
      <c r="D25" s="44">
        <f>VLOOKUP($B25,'dmc2564 ข้อมูลดิบ'!$C$3:$CR$164,5,TRUE)</f>
        <v>3</v>
      </c>
      <c r="E25" s="44">
        <f>VLOOKUP($B25,'dmc2564 ข้อมูลดิบ'!$C$3:$CR$164,9,TRUE)</f>
        <v>1</v>
      </c>
      <c r="F25" s="44">
        <f>VLOOKUP($B25,'dmc2564 ข้อมูลดิบ'!$C$3:$CR$164,13,TRUE)</f>
        <v>6</v>
      </c>
      <c r="G25" s="38">
        <f t="shared" si="0"/>
        <v>10</v>
      </c>
      <c r="H25" s="44">
        <f>VLOOKUP($B25,'dmc2564 ข้อมูลดิบ'!$C$3:$CR$164,21,TRUE)</f>
        <v>5</v>
      </c>
      <c r="I25" s="44">
        <f>VLOOKUP($B25,'dmc2564 ข้อมูลดิบ'!$C$3:$CR$164,25,TRUE)</f>
        <v>2</v>
      </c>
      <c r="J25" s="44">
        <f>VLOOKUP($B25,'dmc2564 ข้อมูลดิบ'!$C$3:$CR$164,29,TRUE)</f>
        <v>1</v>
      </c>
      <c r="K25" s="44">
        <f>VLOOKUP($B25,'dmc2564 ข้อมูลดิบ'!$C$3:$CR$164,33,TRUE)</f>
        <v>3</v>
      </c>
      <c r="L25" s="44">
        <f>VLOOKUP($B25,'dmc2564 ข้อมูลดิบ'!$C$3:$CR$164,37,TRUE)</f>
        <v>4</v>
      </c>
      <c r="M25" s="44">
        <f>VLOOKUP($B25,'dmc2564 ข้อมูลดิบ'!$C$3:$CR$164,41,TRUE)</f>
        <v>4</v>
      </c>
      <c r="N25" s="39">
        <f t="shared" si="1"/>
        <v>19</v>
      </c>
      <c r="O25" s="44">
        <f>VLOOKUP($B25,'dmc2564 ข้อมูลดิบ'!$C$3:$CR$164,49,TRUE)</f>
        <v>0</v>
      </c>
      <c r="P25" s="44">
        <f>VLOOKUP($B25,'dmc2564 ข้อมูลดิบ'!$C$3:$CR$164,53,TRUE)</f>
        <v>0</v>
      </c>
      <c r="Q25" s="44">
        <f>VLOOKUP($B25,'dmc2564 ข้อมูลดิบ'!$C$3:$CR$164,57,TRUE)</f>
        <v>0</v>
      </c>
      <c r="R25" s="40">
        <f t="shared" si="2"/>
        <v>0</v>
      </c>
      <c r="S25" s="44">
        <f t="shared" si="3"/>
        <v>29</v>
      </c>
    </row>
    <row r="26" spans="1:19" ht="28.95" customHeight="1">
      <c r="A26" s="42">
        <v>23</v>
      </c>
      <c r="B26" s="42">
        <v>64020104</v>
      </c>
      <c r="C26" s="43" t="str">
        <f>VLOOKUP($B26,'dmc2564 ข้อมูลดิบ'!$C$3:$CR$164,2,TRUE)</f>
        <v>บ้านโคกกะทือ</v>
      </c>
      <c r="D26" s="44">
        <f>VLOOKUP($B26,'dmc2564 ข้อมูลดิบ'!$C$3:$CR$164,5,TRUE)</f>
        <v>0</v>
      </c>
      <c r="E26" s="44">
        <f>VLOOKUP($B26,'dmc2564 ข้อมูลดิบ'!$C$3:$CR$164,9,TRUE)</f>
        <v>3</v>
      </c>
      <c r="F26" s="44">
        <f>VLOOKUP($B26,'dmc2564 ข้อมูลดิบ'!$C$3:$CR$164,13,TRUE)</f>
        <v>3</v>
      </c>
      <c r="G26" s="38">
        <f t="shared" si="0"/>
        <v>6</v>
      </c>
      <c r="H26" s="44">
        <f>VLOOKUP($B26,'dmc2564 ข้อมูลดิบ'!$C$3:$CR$164,21,TRUE)</f>
        <v>2</v>
      </c>
      <c r="I26" s="44">
        <f>VLOOKUP($B26,'dmc2564 ข้อมูลดิบ'!$C$3:$CR$164,25,TRUE)</f>
        <v>4</v>
      </c>
      <c r="J26" s="44">
        <f>VLOOKUP($B26,'dmc2564 ข้อมูลดิบ'!$C$3:$CR$164,29,TRUE)</f>
        <v>6</v>
      </c>
      <c r="K26" s="44">
        <f>VLOOKUP($B26,'dmc2564 ข้อมูลดิบ'!$C$3:$CR$164,33,TRUE)</f>
        <v>6</v>
      </c>
      <c r="L26" s="44">
        <f>VLOOKUP($B26,'dmc2564 ข้อมูลดิบ'!$C$3:$CR$164,37,TRUE)</f>
        <v>5</v>
      </c>
      <c r="M26" s="44">
        <f>VLOOKUP($B26,'dmc2564 ข้อมูลดิบ'!$C$3:$CR$164,41,TRUE)</f>
        <v>5</v>
      </c>
      <c r="N26" s="39">
        <f t="shared" si="1"/>
        <v>28</v>
      </c>
      <c r="O26" s="44">
        <f>VLOOKUP($B26,'dmc2564 ข้อมูลดิบ'!$C$3:$CR$164,49,TRUE)</f>
        <v>0</v>
      </c>
      <c r="P26" s="44">
        <f>VLOOKUP($B26,'dmc2564 ข้อมูลดิบ'!$C$3:$CR$164,53,TRUE)</f>
        <v>0</v>
      </c>
      <c r="Q26" s="44">
        <f>VLOOKUP($B26,'dmc2564 ข้อมูลดิบ'!$C$3:$CR$164,57,TRUE)</f>
        <v>0</v>
      </c>
      <c r="R26" s="40">
        <f t="shared" si="2"/>
        <v>0</v>
      </c>
      <c r="S26" s="44">
        <f t="shared" si="3"/>
        <v>34</v>
      </c>
    </row>
    <row r="27" spans="1:19" ht="28.95" customHeight="1">
      <c r="A27" s="42">
        <v>24</v>
      </c>
      <c r="B27" s="42">
        <v>64020027</v>
      </c>
      <c r="C27" s="43" t="str">
        <f>VLOOKUP($B27,'dmc2564 ข้อมูลดิบ'!$C$3:$CR$164,2,TRUE)</f>
        <v>บ้านแม่สำ</v>
      </c>
      <c r="D27" s="44">
        <f>VLOOKUP($B27,'dmc2564 ข้อมูลดิบ'!$C$3:$CR$164,5,TRUE)</f>
        <v>0</v>
      </c>
      <c r="E27" s="44">
        <f>VLOOKUP($B27,'dmc2564 ข้อมูลดิบ'!$C$3:$CR$164,9,TRUE)</f>
        <v>1</v>
      </c>
      <c r="F27" s="44">
        <f>VLOOKUP($B27,'dmc2564 ข้อมูลดิบ'!$C$3:$CR$164,13,TRUE)</f>
        <v>5</v>
      </c>
      <c r="G27" s="38">
        <f t="shared" si="0"/>
        <v>6</v>
      </c>
      <c r="H27" s="44">
        <f>VLOOKUP($B27,'dmc2564 ข้อมูลดิบ'!$C$3:$CR$164,21,TRUE)</f>
        <v>6</v>
      </c>
      <c r="I27" s="44">
        <f>VLOOKUP($B27,'dmc2564 ข้อมูลดิบ'!$C$3:$CR$164,25,TRUE)</f>
        <v>5</v>
      </c>
      <c r="J27" s="44">
        <f>VLOOKUP($B27,'dmc2564 ข้อมูลดิบ'!$C$3:$CR$164,29,TRUE)</f>
        <v>4</v>
      </c>
      <c r="K27" s="44">
        <f>VLOOKUP($B27,'dmc2564 ข้อมูลดิบ'!$C$3:$CR$164,33,TRUE)</f>
        <v>5</v>
      </c>
      <c r="L27" s="44">
        <f>VLOOKUP($B27,'dmc2564 ข้อมูลดิบ'!$C$3:$CR$164,37,TRUE)</f>
        <v>4</v>
      </c>
      <c r="M27" s="44">
        <f>VLOOKUP($B27,'dmc2564 ข้อมูลดิบ'!$C$3:$CR$164,41,TRUE)</f>
        <v>5</v>
      </c>
      <c r="N27" s="39">
        <f t="shared" si="1"/>
        <v>29</v>
      </c>
      <c r="O27" s="44">
        <f>VLOOKUP($B27,'dmc2564 ข้อมูลดิบ'!$C$3:$CR$164,49,TRUE)</f>
        <v>0</v>
      </c>
      <c r="P27" s="44">
        <f>VLOOKUP($B27,'dmc2564 ข้อมูลดิบ'!$C$3:$CR$164,53,TRUE)</f>
        <v>0</v>
      </c>
      <c r="Q27" s="44">
        <f>VLOOKUP($B27,'dmc2564 ข้อมูลดิบ'!$C$3:$CR$164,57,TRUE)</f>
        <v>0</v>
      </c>
      <c r="R27" s="40">
        <f t="shared" si="2"/>
        <v>0</v>
      </c>
      <c r="S27" s="44">
        <f t="shared" si="3"/>
        <v>35</v>
      </c>
    </row>
    <row r="28" spans="1:19" ht="28.95" customHeight="1">
      <c r="A28" s="42">
        <v>25</v>
      </c>
      <c r="B28" s="42">
        <v>64020022</v>
      </c>
      <c r="C28" s="43" t="str">
        <f>VLOOKUP($B28,'dmc2564 ข้อมูลดิบ'!$C$3:$CR$164,2,TRUE)</f>
        <v>บ้านแม่ราก</v>
      </c>
      <c r="D28" s="44">
        <f>VLOOKUP($B28,'dmc2564 ข้อมูลดิบ'!$C$3:$CR$164,5,TRUE)</f>
        <v>0</v>
      </c>
      <c r="E28" s="44">
        <f>VLOOKUP($B28,'dmc2564 ข้อมูลดิบ'!$C$3:$CR$164,9,TRUE)</f>
        <v>1</v>
      </c>
      <c r="F28" s="44">
        <f>VLOOKUP($B28,'dmc2564 ข้อมูลดิบ'!$C$3:$CR$164,13,TRUE)</f>
        <v>3</v>
      </c>
      <c r="G28" s="38">
        <f t="shared" si="0"/>
        <v>4</v>
      </c>
      <c r="H28" s="44">
        <f>VLOOKUP($B28,'dmc2564 ข้อมูลดิบ'!$C$3:$CR$164,21,TRUE)</f>
        <v>5</v>
      </c>
      <c r="I28" s="44">
        <f>VLOOKUP($B28,'dmc2564 ข้อมูลดิบ'!$C$3:$CR$164,25,TRUE)</f>
        <v>5</v>
      </c>
      <c r="J28" s="44">
        <f>VLOOKUP($B28,'dmc2564 ข้อมูลดิบ'!$C$3:$CR$164,29,TRUE)</f>
        <v>5</v>
      </c>
      <c r="K28" s="44">
        <f>VLOOKUP($B28,'dmc2564 ข้อมูลดิบ'!$C$3:$CR$164,33,TRUE)</f>
        <v>8</v>
      </c>
      <c r="L28" s="44">
        <f>VLOOKUP($B28,'dmc2564 ข้อมูลดิบ'!$C$3:$CR$164,37,TRUE)</f>
        <v>5</v>
      </c>
      <c r="M28" s="44">
        <f>VLOOKUP($B28,'dmc2564 ข้อมูลดิบ'!$C$3:$CR$164,41,TRUE)</f>
        <v>4</v>
      </c>
      <c r="N28" s="39">
        <f t="shared" si="1"/>
        <v>32</v>
      </c>
      <c r="O28" s="44">
        <f>VLOOKUP($B28,'dmc2564 ข้อมูลดิบ'!$C$3:$CR$164,49,TRUE)</f>
        <v>0</v>
      </c>
      <c r="P28" s="44">
        <f>VLOOKUP($B28,'dmc2564 ข้อมูลดิบ'!$C$3:$CR$164,53,TRUE)</f>
        <v>0</v>
      </c>
      <c r="Q28" s="44">
        <f>VLOOKUP($B28,'dmc2564 ข้อมูลดิบ'!$C$3:$CR$164,57,TRUE)</f>
        <v>0</v>
      </c>
      <c r="R28" s="40">
        <f t="shared" si="2"/>
        <v>0</v>
      </c>
      <c r="S28" s="44">
        <f t="shared" si="3"/>
        <v>36</v>
      </c>
    </row>
    <row r="29" spans="1:19" ht="28.95" customHeight="1">
      <c r="A29" s="42">
        <v>26</v>
      </c>
      <c r="B29" s="42">
        <v>64020050</v>
      </c>
      <c r="C29" s="43" t="str">
        <f>VLOOKUP($B29,'dmc2564 ข้อมูลดิบ'!$C$3:$CR$164,2,TRUE)</f>
        <v>บ้านวังยายมาก</v>
      </c>
      <c r="D29" s="44">
        <f>VLOOKUP($B29,'dmc2564 ข้อมูลดิบ'!$C$3:$CR$164,5,TRUE)</f>
        <v>0</v>
      </c>
      <c r="E29" s="44">
        <f>VLOOKUP($B29,'dmc2564 ข้อมูลดิบ'!$C$3:$CR$164,9,TRUE)</f>
        <v>2</v>
      </c>
      <c r="F29" s="44">
        <f>VLOOKUP($B29,'dmc2564 ข้อมูลดิบ'!$C$3:$CR$164,13,TRUE)</f>
        <v>6</v>
      </c>
      <c r="G29" s="38">
        <f t="shared" si="0"/>
        <v>8</v>
      </c>
      <c r="H29" s="44">
        <f>VLOOKUP($B29,'dmc2564 ข้อมูลดิบ'!$C$3:$CR$164,21,TRUE)</f>
        <v>7</v>
      </c>
      <c r="I29" s="44">
        <f>VLOOKUP($B29,'dmc2564 ข้อมูลดิบ'!$C$3:$CR$164,25,TRUE)</f>
        <v>6</v>
      </c>
      <c r="J29" s="44">
        <f>VLOOKUP($B29,'dmc2564 ข้อมูลดิบ'!$C$3:$CR$164,29,TRUE)</f>
        <v>5</v>
      </c>
      <c r="K29" s="44">
        <f>VLOOKUP($B29,'dmc2564 ข้อมูลดิบ'!$C$3:$CR$164,33,TRUE)</f>
        <v>5</v>
      </c>
      <c r="L29" s="44">
        <f>VLOOKUP($B29,'dmc2564 ข้อมูลดิบ'!$C$3:$CR$164,37,TRUE)</f>
        <v>2</v>
      </c>
      <c r="M29" s="44">
        <f>VLOOKUP($B29,'dmc2564 ข้อมูลดิบ'!$C$3:$CR$164,41,TRUE)</f>
        <v>3</v>
      </c>
      <c r="N29" s="39">
        <f t="shared" si="1"/>
        <v>28</v>
      </c>
      <c r="O29" s="44">
        <f>VLOOKUP($B29,'dmc2564 ข้อมูลดิบ'!$C$3:$CR$164,49,TRUE)</f>
        <v>0</v>
      </c>
      <c r="P29" s="44">
        <f>VLOOKUP($B29,'dmc2564 ข้อมูลดิบ'!$C$3:$CR$164,53,TRUE)</f>
        <v>0</v>
      </c>
      <c r="Q29" s="44">
        <f>VLOOKUP($B29,'dmc2564 ข้อมูลดิบ'!$C$3:$CR$164,57,TRUE)</f>
        <v>0</v>
      </c>
      <c r="R29" s="40">
        <f t="shared" si="2"/>
        <v>0</v>
      </c>
      <c r="S29" s="44">
        <f t="shared" si="3"/>
        <v>36</v>
      </c>
    </row>
    <row r="30" spans="1:19" ht="28.95" customHeight="1">
      <c r="A30" s="42">
        <v>27</v>
      </c>
      <c r="B30" s="42">
        <v>64020119</v>
      </c>
      <c r="C30" s="43" t="str">
        <f>VLOOKUP($B30,'dmc2564 ข้อมูลดิบ'!$C$3:$CR$164,2,TRUE)</f>
        <v>ชุมชนบ้านคลองยาง</v>
      </c>
      <c r="D30" s="44">
        <f>VLOOKUP($B30,'dmc2564 ข้อมูลดิบ'!$C$3:$CR$164,5,TRUE)</f>
        <v>2</v>
      </c>
      <c r="E30" s="44">
        <f>VLOOKUP($B30,'dmc2564 ข้อมูลดิบ'!$C$3:$CR$164,9,TRUE)</f>
        <v>2</v>
      </c>
      <c r="F30" s="44">
        <f>VLOOKUP($B30,'dmc2564 ข้อมูลดิบ'!$C$3:$CR$164,13,TRUE)</f>
        <v>7</v>
      </c>
      <c r="G30" s="38">
        <f t="shared" si="0"/>
        <v>11</v>
      </c>
      <c r="H30" s="44">
        <f>VLOOKUP($B30,'dmc2564 ข้อมูลดิบ'!$C$3:$CR$164,21,TRUE)</f>
        <v>5</v>
      </c>
      <c r="I30" s="44">
        <f>VLOOKUP($B30,'dmc2564 ข้อมูลดิบ'!$C$3:$CR$164,25,TRUE)</f>
        <v>5</v>
      </c>
      <c r="J30" s="44">
        <f>VLOOKUP($B30,'dmc2564 ข้อมูลดิบ'!$C$3:$CR$164,29,TRUE)</f>
        <v>3</v>
      </c>
      <c r="K30" s="44">
        <f>VLOOKUP($B30,'dmc2564 ข้อมูลดิบ'!$C$3:$CR$164,33,TRUE)</f>
        <v>3</v>
      </c>
      <c r="L30" s="44">
        <f>VLOOKUP($B30,'dmc2564 ข้อมูลดิบ'!$C$3:$CR$164,37,TRUE)</f>
        <v>8</v>
      </c>
      <c r="M30" s="44">
        <f>VLOOKUP($B30,'dmc2564 ข้อมูลดิบ'!$C$3:$CR$164,41,TRUE)</f>
        <v>2</v>
      </c>
      <c r="N30" s="39">
        <f t="shared" si="1"/>
        <v>26</v>
      </c>
      <c r="O30" s="44">
        <f>VLOOKUP($B30,'dmc2564 ข้อมูลดิบ'!$C$3:$CR$164,49,TRUE)</f>
        <v>0</v>
      </c>
      <c r="P30" s="44">
        <f>VLOOKUP($B30,'dmc2564 ข้อมูลดิบ'!$C$3:$CR$164,53,TRUE)</f>
        <v>0</v>
      </c>
      <c r="Q30" s="44">
        <f>VLOOKUP($B30,'dmc2564 ข้อมูลดิบ'!$C$3:$CR$164,57,TRUE)</f>
        <v>0</v>
      </c>
      <c r="R30" s="40">
        <f t="shared" si="2"/>
        <v>0</v>
      </c>
      <c r="S30" s="44">
        <f t="shared" si="3"/>
        <v>37</v>
      </c>
    </row>
    <row r="31" spans="1:19" ht="28.95" customHeight="1">
      <c r="A31" s="42">
        <v>28</v>
      </c>
      <c r="B31" s="42">
        <v>64020154</v>
      </c>
      <c r="C31" s="43" t="str">
        <f>VLOOKUP($B31,'dmc2564 ข้อมูลดิบ'!$C$3:$CR$164,2,TRUE)</f>
        <v>วัดไผ่ล้อม</v>
      </c>
      <c r="D31" s="44">
        <f>VLOOKUP($B31,'dmc2564 ข้อมูลดิบ'!$C$3:$CR$164,5,TRUE)</f>
        <v>3</v>
      </c>
      <c r="E31" s="44">
        <f>VLOOKUP($B31,'dmc2564 ข้อมูลดิบ'!$C$3:$CR$164,9,TRUE)</f>
        <v>6</v>
      </c>
      <c r="F31" s="44">
        <f>VLOOKUP($B31,'dmc2564 ข้อมูลดิบ'!$C$3:$CR$164,13,TRUE)</f>
        <v>5</v>
      </c>
      <c r="G31" s="38">
        <f t="shared" si="0"/>
        <v>14</v>
      </c>
      <c r="H31" s="44">
        <f>VLOOKUP($B31,'dmc2564 ข้อมูลดิบ'!$C$3:$CR$164,21,TRUE)</f>
        <v>2</v>
      </c>
      <c r="I31" s="44">
        <f>VLOOKUP($B31,'dmc2564 ข้อมูลดิบ'!$C$3:$CR$164,25,TRUE)</f>
        <v>4</v>
      </c>
      <c r="J31" s="44">
        <f>VLOOKUP($B31,'dmc2564 ข้อมูลดิบ'!$C$3:$CR$164,29,TRUE)</f>
        <v>1</v>
      </c>
      <c r="K31" s="44">
        <f>VLOOKUP($B31,'dmc2564 ข้อมูลดิบ'!$C$3:$CR$164,33,TRUE)</f>
        <v>9</v>
      </c>
      <c r="L31" s="44">
        <f>VLOOKUP($B31,'dmc2564 ข้อมูลดิบ'!$C$3:$CR$164,37,TRUE)</f>
        <v>3</v>
      </c>
      <c r="M31" s="44">
        <f>VLOOKUP($B31,'dmc2564 ข้อมูลดิบ'!$C$3:$CR$164,41,TRUE)</f>
        <v>4</v>
      </c>
      <c r="N31" s="39">
        <f t="shared" si="1"/>
        <v>23</v>
      </c>
      <c r="O31" s="44">
        <f>VLOOKUP($B31,'dmc2564 ข้อมูลดิบ'!$C$3:$CR$164,49,TRUE)</f>
        <v>0</v>
      </c>
      <c r="P31" s="44">
        <f>VLOOKUP($B31,'dmc2564 ข้อมูลดิบ'!$C$3:$CR$164,53,TRUE)</f>
        <v>0</v>
      </c>
      <c r="Q31" s="44">
        <f>VLOOKUP($B31,'dmc2564 ข้อมูลดิบ'!$C$3:$CR$164,57,TRUE)</f>
        <v>0</v>
      </c>
      <c r="R31" s="40">
        <f t="shared" si="2"/>
        <v>0</v>
      </c>
      <c r="S31" s="44">
        <f t="shared" si="3"/>
        <v>37</v>
      </c>
    </row>
    <row r="32" spans="1:19" ht="28.95" customHeight="1">
      <c r="A32" s="42">
        <v>29</v>
      </c>
      <c r="B32" s="42">
        <v>64020030</v>
      </c>
      <c r="C32" s="43" t="str">
        <f>VLOOKUP($B32,'dmc2564 ข้อมูลดิบ'!$C$3:$CR$164,2,TRUE)</f>
        <v>บ้านดอนระเบียง</v>
      </c>
      <c r="D32" s="44">
        <f>VLOOKUP($B32,'dmc2564 ข้อมูลดิบ'!$C$3:$CR$164,5,TRUE)</f>
        <v>3</v>
      </c>
      <c r="E32" s="44">
        <f>VLOOKUP($B32,'dmc2564 ข้อมูลดิบ'!$C$3:$CR$164,9,TRUE)</f>
        <v>11</v>
      </c>
      <c r="F32" s="44">
        <f>VLOOKUP($B32,'dmc2564 ข้อมูลดิบ'!$C$3:$CR$164,13,TRUE)</f>
        <v>3</v>
      </c>
      <c r="G32" s="38">
        <f t="shared" si="0"/>
        <v>17</v>
      </c>
      <c r="H32" s="44">
        <f>VLOOKUP($B32,'dmc2564 ข้อมูลดิบ'!$C$3:$CR$164,21,TRUE)</f>
        <v>6</v>
      </c>
      <c r="I32" s="44">
        <f>VLOOKUP($B32,'dmc2564 ข้อมูลดิบ'!$C$3:$CR$164,25,TRUE)</f>
        <v>3</v>
      </c>
      <c r="J32" s="44">
        <f>VLOOKUP($B32,'dmc2564 ข้อมูลดิบ'!$C$3:$CR$164,29,TRUE)</f>
        <v>2</v>
      </c>
      <c r="K32" s="44">
        <f>VLOOKUP($B32,'dmc2564 ข้อมูลดิบ'!$C$3:$CR$164,33,TRUE)</f>
        <v>4</v>
      </c>
      <c r="L32" s="44">
        <f>VLOOKUP($B32,'dmc2564 ข้อมูลดิบ'!$C$3:$CR$164,37,TRUE)</f>
        <v>3</v>
      </c>
      <c r="M32" s="44">
        <f>VLOOKUP($B32,'dmc2564 ข้อมูลดิบ'!$C$3:$CR$164,41,TRUE)</f>
        <v>5</v>
      </c>
      <c r="N32" s="39">
        <f t="shared" si="1"/>
        <v>23</v>
      </c>
      <c r="O32" s="44">
        <f>VLOOKUP($B32,'dmc2564 ข้อมูลดิบ'!$C$3:$CR$164,49,TRUE)</f>
        <v>0</v>
      </c>
      <c r="P32" s="44">
        <f>VLOOKUP($B32,'dmc2564 ข้อมูลดิบ'!$C$3:$CR$164,53,TRUE)</f>
        <v>0</v>
      </c>
      <c r="Q32" s="44">
        <f>VLOOKUP($B32,'dmc2564 ข้อมูลดิบ'!$C$3:$CR$164,57,TRUE)</f>
        <v>0</v>
      </c>
      <c r="R32" s="40">
        <f t="shared" si="2"/>
        <v>0</v>
      </c>
      <c r="S32" s="44">
        <f t="shared" si="3"/>
        <v>40</v>
      </c>
    </row>
    <row r="33" spans="1:19" ht="28.95" customHeight="1">
      <c r="A33" s="42">
        <v>30</v>
      </c>
      <c r="B33" s="42">
        <v>64020053</v>
      </c>
      <c r="C33" s="43" t="str">
        <f>VLOOKUP($B33,'dmc2564 ข้อมูลดิบ'!$C$3:$CR$164,2,TRUE)</f>
        <v>วัดตลิ่งชัน</v>
      </c>
      <c r="D33" s="44">
        <f>VLOOKUP($B33,'dmc2564 ข้อมูลดิบ'!$C$3:$CR$164,5,TRUE)</f>
        <v>3</v>
      </c>
      <c r="E33" s="44">
        <f>VLOOKUP($B33,'dmc2564 ข้อมูลดิบ'!$C$3:$CR$164,9,TRUE)</f>
        <v>5</v>
      </c>
      <c r="F33" s="44">
        <f>VLOOKUP($B33,'dmc2564 ข้อมูลดิบ'!$C$3:$CR$164,13,TRUE)</f>
        <v>2</v>
      </c>
      <c r="G33" s="38">
        <f t="shared" si="0"/>
        <v>10</v>
      </c>
      <c r="H33" s="44">
        <f>VLOOKUP($B33,'dmc2564 ข้อมูลดิบ'!$C$3:$CR$164,21,TRUE)</f>
        <v>3</v>
      </c>
      <c r="I33" s="44">
        <f>VLOOKUP($B33,'dmc2564 ข้อมูลดิบ'!$C$3:$CR$164,25,TRUE)</f>
        <v>3</v>
      </c>
      <c r="J33" s="44">
        <f>VLOOKUP($B33,'dmc2564 ข้อมูลดิบ'!$C$3:$CR$164,29,TRUE)</f>
        <v>6</v>
      </c>
      <c r="K33" s="44">
        <f>VLOOKUP($B33,'dmc2564 ข้อมูลดิบ'!$C$3:$CR$164,33,TRUE)</f>
        <v>4</v>
      </c>
      <c r="L33" s="44">
        <f>VLOOKUP($B33,'dmc2564 ข้อมูลดิบ'!$C$3:$CR$164,37,TRUE)</f>
        <v>5</v>
      </c>
      <c r="M33" s="44">
        <f>VLOOKUP($B33,'dmc2564 ข้อมูลดิบ'!$C$3:$CR$164,41,TRUE)</f>
        <v>9</v>
      </c>
      <c r="N33" s="39">
        <f t="shared" si="1"/>
        <v>30</v>
      </c>
      <c r="O33" s="44">
        <f>VLOOKUP($B33,'dmc2564 ข้อมูลดิบ'!$C$3:$CR$164,49,TRUE)</f>
        <v>0</v>
      </c>
      <c r="P33" s="44">
        <f>VLOOKUP($B33,'dmc2564 ข้อมูลดิบ'!$C$3:$CR$164,53,TRUE)</f>
        <v>0</v>
      </c>
      <c r="Q33" s="44">
        <f>VLOOKUP($B33,'dmc2564 ข้อมูลดิบ'!$C$3:$CR$164,57,TRUE)</f>
        <v>0</v>
      </c>
      <c r="R33" s="40">
        <f t="shared" si="2"/>
        <v>0</v>
      </c>
      <c r="S33" s="44">
        <f t="shared" si="3"/>
        <v>40</v>
      </c>
    </row>
    <row r="34" spans="1:19" ht="28.95" customHeight="1">
      <c r="A34" s="42">
        <v>31</v>
      </c>
      <c r="B34" s="42">
        <v>64020171</v>
      </c>
      <c r="C34" s="43" t="str">
        <f>VLOOKUP($B34,'dmc2564 ข้อมูลดิบ'!$C$3:$CR$164,2,TRUE)</f>
        <v>บ้านตาลพร้า</v>
      </c>
      <c r="D34" s="44">
        <f>VLOOKUP($B34,'dmc2564 ข้อมูลดิบ'!$C$3:$CR$164,5,TRUE)</f>
        <v>5</v>
      </c>
      <c r="E34" s="44">
        <f>VLOOKUP($B34,'dmc2564 ข้อมูลดิบ'!$C$3:$CR$164,9,TRUE)</f>
        <v>6</v>
      </c>
      <c r="F34" s="44">
        <f>VLOOKUP($B34,'dmc2564 ข้อมูลดิบ'!$C$3:$CR$164,13,TRUE)</f>
        <v>3</v>
      </c>
      <c r="G34" s="38">
        <f t="shared" si="0"/>
        <v>14</v>
      </c>
      <c r="H34" s="44">
        <f>VLOOKUP($B34,'dmc2564 ข้อมูลดิบ'!$C$3:$CR$164,21,TRUE)</f>
        <v>6</v>
      </c>
      <c r="I34" s="44">
        <f>VLOOKUP($B34,'dmc2564 ข้อมูลดิบ'!$C$3:$CR$164,25,TRUE)</f>
        <v>0</v>
      </c>
      <c r="J34" s="44">
        <f>VLOOKUP($B34,'dmc2564 ข้อมูลดิบ'!$C$3:$CR$164,29,TRUE)</f>
        <v>5</v>
      </c>
      <c r="K34" s="44">
        <f>VLOOKUP($B34,'dmc2564 ข้อมูลดิบ'!$C$3:$CR$164,33,TRUE)</f>
        <v>5</v>
      </c>
      <c r="L34" s="44">
        <f>VLOOKUP($B34,'dmc2564 ข้อมูลดิบ'!$C$3:$CR$164,37,TRUE)</f>
        <v>6</v>
      </c>
      <c r="M34" s="44">
        <f>VLOOKUP($B34,'dmc2564 ข้อมูลดิบ'!$C$3:$CR$164,41,TRUE)</f>
        <v>4</v>
      </c>
      <c r="N34" s="39">
        <f t="shared" si="1"/>
        <v>26</v>
      </c>
      <c r="O34" s="44">
        <f>VLOOKUP($B34,'dmc2564 ข้อมูลดิบ'!$C$3:$CR$164,49,TRUE)</f>
        <v>0</v>
      </c>
      <c r="P34" s="44">
        <f>VLOOKUP($B34,'dmc2564 ข้อมูลดิบ'!$C$3:$CR$164,53,TRUE)</f>
        <v>0</v>
      </c>
      <c r="Q34" s="44">
        <f>VLOOKUP($B34,'dmc2564 ข้อมูลดิบ'!$C$3:$CR$164,57,TRUE)</f>
        <v>0</v>
      </c>
      <c r="R34" s="40">
        <f t="shared" si="2"/>
        <v>0</v>
      </c>
      <c r="S34" s="44">
        <f t="shared" si="3"/>
        <v>40</v>
      </c>
    </row>
    <row r="35" spans="1:19" ht="28.95" customHeight="1">
      <c r="A35" s="42">
        <v>32</v>
      </c>
      <c r="B35" s="42">
        <v>64020024</v>
      </c>
      <c r="C35" s="43" t="str">
        <f>VLOOKUP($B35,'dmc2564 ข้อมูลดิบ'!$C$3:$CR$164,2,TRUE)</f>
        <v>บ้านดอยไก่เขี่ย</v>
      </c>
      <c r="D35" s="44">
        <f>VLOOKUP($B35,'dmc2564 ข้อมูลดิบ'!$C$3:$CR$164,5,TRUE)</f>
        <v>0</v>
      </c>
      <c r="E35" s="44">
        <f>VLOOKUP($B35,'dmc2564 ข้อมูลดิบ'!$C$3:$CR$164,9,TRUE)</f>
        <v>10</v>
      </c>
      <c r="F35" s="44">
        <f>VLOOKUP($B35,'dmc2564 ข้อมูลดิบ'!$C$3:$CR$164,13,TRUE)</f>
        <v>7</v>
      </c>
      <c r="G35" s="38">
        <f t="shared" si="0"/>
        <v>17</v>
      </c>
      <c r="H35" s="44">
        <f>VLOOKUP($B35,'dmc2564 ข้อมูลดิบ'!$C$3:$CR$164,21,TRUE)</f>
        <v>4</v>
      </c>
      <c r="I35" s="44">
        <f>VLOOKUP($B35,'dmc2564 ข้อมูลดิบ'!$C$3:$CR$164,25,TRUE)</f>
        <v>3</v>
      </c>
      <c r="J35" s="44">
        <f>VLOOKUP($B35,'dmc2564 ข้อมูลดิบ'!$C$3:$CR$164,29,TRUE)</f>
        <v>6</v>
      </c>
      <c r="K35" s="44">
        <f>VLOOKUP($B35,'dmc2564 ข้อมูลดิบ'!$C$3:$CR$164,33,TRUE)</f>
        <v>5</v>
      </c>
      <c r="L35" s="44">
        <f>VLOOKUP($B35,'dmc2564 ข้อมูลดิบ'!$C$3:$CR$164,37,TRUE)</f>
        <v>2</v>
      </c>
      <c r="M35" s="44">
        <f>VLOOKUP($B35,'dmc2564 ข้อมูลดิบ'!$C$3:$CR$164,41,TRUE)</f>
        <v>4</v>
      </c>
      <c r="N35" s="39">
        <f t="shared" si="1"/>
        <v>24</v>
      </c>
      <c r="O35" s="44">
        <f>VLOOKUP($B35,'dmc2564 ข้อมูลดิบ'!$C$3:$CR$164,49,TRUE)</f>
        <v>0</v>
      </c>
      <c r="P35" s="44">
        <f>VLOOKUP($B35,'dmc2564 ข้อมูลดิบ'!$C$3:$CR$164,53,TRUE)</f>
        <v>0</v>
      </c>
      <c r="Q35" s="44">
        <f>VLOOKUP($B35,'dmc2564 ข้อมูลดิบ'!$C$3:$CR$164,57,TRUE)</f>
        <v>0</v>
      </c>
      <c r="R35" s="40">
        <f t="shared" si="2"/>
        <v>0</v>
      </c>
      <c r="S35" s="44">
        <f t="shared" si="3"/>
        <v>41</v>
      </c>
    </row>
    <row r="36" spans="1:19" ht="28.95" customHeight="1">
      <c r="A36" s="42">
        <v>33</v>
      </c>
      <c r="B36" s="42">
        <v>64020109</v>
      </c>
      <c r="C36" s="43" t="str">
        <f>VLOOKUP($B36,'dmc2564 ข้อมูลดิบ'!$C$3:$CR$164,2,TRUE)</f>
        <v>บ้านหนองแหน</v>
      </c>
      <c r="D36" s="44">
        <f>VLOOKUP($B36,'dmc2564 ข้อมูลดิบ'!$C$3:$CR$164,5,TRUE)</f>
        <v>5</v>
      </c>
      <c r="E36" s="44">
        <f>VLOOKUP($B36,'dmc2564 ข้อมูลดิบ'!$C$3:$CR$164,9,TRUE)</f>
        <v>3</v>
      </c>
      <c r="F36" s="44">
        <f>VLOOKUP($B36,'dmc2564 ข้อมูลดิบ'!$C$3:$CR$164,13,TRUE)</f>
        <v>3</v>
      </c>
      <c r="G36" s="38">
        <f t="shared" si="0"/>
        <v>11</v>
      </c>
      <c r="H36" s="44">
        <f>VLOOKUP($B36,'dmc2564 ข้อมูลดิบ'!$C$3:$CR$164,21,TRUE)</f>
        <v>6</v>
      </c>
      <c r="I36" s="44">
        <f>VLOOKUP($B36,'dmc2564 ข้อมูลดิบ'!$C$3:$CR$164,25,TRUE)</f>
        <v>6</v>
      </c>
      <c r="J36" s="44">
        <f>VLOOKUP($B36,'dmc2564 ข้อมูลดิบ'!$C$3:$CR$164,29,TRUE)</f>
        <v>7</v>
      </c>
      <c r="K36" s="44">
        <f>VLOOKUP($B36,'dmc2564 ข้อมูลดิบ'!$C$3:$CR$164,33,TRUE)</f>
        <v>4</v>
      </c>
      <c r="L36" s="44">
        <f>VLOOKUP($B36,'dmc2564 ข้อมูลดิบ'!$C$3:$CR$164,37,TRUE)</f>
        <v>4</v>
      </c>
      <c r="M36" s="44">
        <f>VLOOKUP($B36,'dmc2564 ข้อมูลดิบ'!$C$3:$CR$164,41,TRUE)</f>
        <v>3</v>
      </c>
      <c r="N36" s="39">
        <f t="shared" si="1"/>
        <v>30</v>
      </c>
      <c r="O36" s="44">
        <f>VLOOKUP($B36,'dmc2564 ข้อมูลดิบ'!$C$3:$CR$164,49,TRUE)</f>
        <v>0</v>
      </c>
      <c r="P36" s="44">
        <f>VLOOKUP($B36,'dmc2564 ข้อมูลดิบ'!$C$3:$CR$164,53,TRUE)</f>
        <v>0</v>
      </c>
      <c r="Q36" s="44">
        <f>VLOOKUP($B36,'dmc2564 ข้อมูลดิบ'!$C$3:$CR$164,57,TRUE)</f>
        <v>0</v>
      </c>
      <c r="R36" s="40">
        <f t="shared" si="2"/>
        <v>0</v>
      </c>
      <c r="S36" s="44">
        <f t="shared" si="3"/>
        <v>41</v>
      </c>
    </row>
    <row r="37" spans="1:19" ht="28.95" customHeight="1">
      <c r="A37" s="42">
        <v>34</v>
      </c>
      <c r="B37" s="42">
        <v>64020137</v>
      </c>
      <c r="C37" s="43" t="str">
        <f>VLOOKUP($B37,'dmc2564 ข้อมูลดิบ'!$C$3:$CR$164,2,TRUE)</f>
        <v>ไทยรัฐวิทยา  30 (ศรีสังวร)</v>
      </c>
      <c r="D37" s="44">
        <f>VLOOKUP($B37,'dmc2564 ข้อมูลดิบ'!$C$3:$CR$164,5,TRUE)</f>
        <v>2</v>
      </c>
      <c r="E37" s="44">
        <f>VLOOKUP($B37,'dmc2564 ข้อมูลดิบ'!$C$3:$CR$164,9,TRUE)</f>
        <v>2</v>
      </c>
      <c r="F37" s="44">
        <f>VLOOKUP($B37,'dmc2564 ข้อมูลดิบ'!$C$3:$CR$164,13,TRUE)</f>
        <v>7</v>
      </c>
      <c r="G37" s="38">
        <f t="shared" si="0"/>
        <v>11</v>
      </c>
      <c r="H37" s="44">
        <f>VLOOKUP($B37,'dmc2564 ข้อมูลดิบ'!$C$3:$CR$164,21,TRUE)</f>
        <v>5</v>
      </c>
      <c r="I37" s="44">
        <f>VLOOKUP($B37,'dmc2564 ข้อมูลดิบ'!$C$3:$CR$164,25,TRUE)</f>
        <v>4</v>
      </c>
      <c r="J37" s="44">
        <f>VLOOKUP($B37,'dmc2564 ข้อมูลดิบ'!$C$3:$CR$164,29,TRUE)</f>
        <v>8</v>
      </c>
      <c r="K37" s="44">
        <f>VLOOKUP($B37,'dmc2564 ข้อมูลดิบ'!$C$3:$CR$164,33,TRUE)</f>
        <v>5</v>
      </c>
      <c r="L37" s="44">
        <f>VLOOKUP($B37,'dmc2564 ข้อมูลดิบ'!$C$3:$CR$164,37,TRUE)</f>
        <v>0</v>
      </c>
      <c r="M37" s="44">
        <f>VLOOKUP($B37,'dmc2564 ข้อมูลดิบ'!$C$3:$CR$164,41,TRUE)</f>
        <v>8</v>
      </c>
      <c r="N37" s="39">
        <f t="shared" si="1"/>
        <v>30</v>
      </c>
      <c r="O37" s="44">
        <f>VLOOKUP($B37,'dmc2564 ข้อมูลดิบ'!$C$3:$CR$164,49,TRUE)</f>
        <v>0</v>
      </c>
      <c r="P37" s="44">
        <f>VLOOKUP($B37,'dmc2564 ข้อมูลดิบ'!$C$3:$CR$164,53,TRUE)</f>
        <v>0</v>
      </c>
      <c r="Q37" s="44">
        <f>VLOOKUP($B37,'dmc2564 ข้อมูลดิบ'!$C$3:$CR$164,57,TRUE)</f>
        <v>0</v>
      </c>
      <c r="R37" s="40">
        <f t="shared" si="2"/>
        <v>0</v>
      </c>
      <c r="S37" s="44">
        <f t="shared" si="3"/>
        <v>41</v>
      </c>
    </row>
    <row r="38" spans="1:19" ht="28.95" customHeight="1">
      <c r="A38" s="42">
        <v>35</v>
      </c>
      <c r="B38" s="42">
        <v>64020148</v>
      </c>
      <c r="C38" s="43" t="str">
        <f>VLOOKUP($B38,'dmc2564 ข้อมูลดิบ'!$C$3:$CR$164,2,TRUE)</f>
        <v>วัดหนองโว้ง(อรรถกิจวิทยาคาร)</v>
      </c>
      <c r="D38" s="44">
        <f>VLOOKUP($B38,'dmc2564 ข้อมูลดิบ'!$C$3:$CR$164,5,TRUE)</f>
        <v>9</v>
      </c>
      <c r="E38" s="44">
        <f>VLOOKUP($B38,'dmc2564 ข้อมูลดิบ'!$C$3:$CR$164,9,TRUE)</f>
        <v>10</v>
      </c>
      <c r="F38" s="44">
        <f>VLOOKUP($B38,'dmc2564 ข้อมูลดิบ'!$C$3:$CR$164,13,TRUE)</f>
        <v>9</v>
      </c>
      <c r="G38" s="38">
        <f t="shared" si="0"/>
        <v>28</v>
      </c>
      <c r="H38" s="44">
        <f>VLOOKUP($B38,'dmc2564 ข้อมูลดิบ'!$C$3:$CR$164,21,TRUE)</f>
        <v>1</v>
      </c>
      <c r="I38" s="44">
        <f>VLOOKUP($B38,'dmc2564 ข้อมูลดิบ'!$C$3:$CR$164,25,TRUE)</f>
        <v>3</v>
      </c>
      <c r="J38" s="44">
        <f>VLOOKUP($B38,'dmc2564 ข้อมูลดิบ'!$C$3:$CR$164,29,TRUE)</f>
        <v>2</v>
      </c>
      <c r="K38" s="44">
        <f>VLOOKUP($B38,'dmc2564 ข้อมูลดิบ'!$C$3:$CR$164,33,TRUE)</f>
        <v>1</v>
      </c>
      <c r="L38" s="44">
        <f>VLOOKUP($B38,'dmc2564 ข้อมูลดิบ'!$C$3:$CR$164,37,TRUE)</f>
        <v>4</v>
      </c>
      <c r="M38" s="44">
        <f>VLOOKUP($B38,'dmc2564 ข้อมูลดิบ'!$C$3:$CR$164,41,TRUE)</f>
        <v>2</v>
      </c>
      <c r="N38" s="39">
        <f t="shared" si="1"/>
        <v>13</v>
      </c>
      <c r="O38" s="44">
        <f>VLOOKUP($B38,'dmc2564 ข้อมูลดิบ'!$C$3:$CR$164,49,TRUE)</f>
        <v>0</v>
      </c>
      <c r="P38" s="44">
        <f>VLOOKUP($B38,'dmc2564 ข้อมูลดิบ'!$C$3:$CR$164,53,TRUE)</f>
        <v>0</v>
      </c>
      <c r="Q38" s="44">
        <f>VLOOKUP($B38,'dmc2564 ข้อมูลดิบ'!$C$3:$CR$164,57,TRUE)</f>
        <v>0</v>
      </c>
      <c r="R38" s="40">
        <f t="shared" si="2"/>
        <v>0</v>
      </c>
      <c r="S38" s="44">
        <f t="shared" si="3"/>
        <v>41</v>
      </c>
    </row>
    <row r="39" spans="1:19" ht="28.95" customHeight="1">
      <c r="A39" s="42">
        <v>36</v>
      </c>
      <c r="B39" s="42">
        <v>64020164</v>
      </c>
      <c r="C39" s="43" t="str">
        <f>VLOOKUP($B39,'dmc2564 ข้อมูลดิบ'!$C$3:$CR$164,2,TRUE)</f>
        <v>บ้านดงจันทน์</v>
      </c>
      <c r="D39" s="44">
        <f>VLOOKUP($B39,'dmc2564 ข้อมูลดิบ'!$C$3:$CR$164,5,TRUE)</f>
        <v>4</v>
      </c>
      <c r="E39" s="44">
        <f>VLOOKUP($B39,'dmc2564 ข้อมูลดิบ'!$C$3:$CR$164,9,TRUE)</f>
        <v>5</v>
      </c>
      <c r="F39" s="44">
        <f>VLOOKUP($B39,'dmc2564 ข้อมูลดิบ'!$C$3:$CR$164,13,TRUE)</f>
        <v>2</v>
      </c>
      <c r="G39" s="38">
        <f t="shared" si="0"/>
        <v>11</v>
      </c>
      <c r="H39" s="44">
        <f>VLOOKUP($B39,'dmc2564 ข้อมูลดิบ'!$C$3:$CR$164,21,TRUE)</f>
        <v>3</v>
      </c>
      <c r="I39" s="44">
        <f>VLOOKUP($B39,'dmc2564 ข้อมูลดิบ'!$C$3:$CR$164,25,TRUE)</f>
        <v>2</v>
      </c>
      <c r="J39" s="44">
        <f>VLOOKUP($B39,'dmc2564 ข้อมูลดิบ'!$C$3:$CR$164,29,TRUE)</f>
        <v>5</v>
      </c>
      <c r="K39" s="44">
        <f>VLOOKUP($B39,'dmc2564 ข้อมูลดิบ'!$C$3:$CR$164,33,TRUE)</f>
        <v>4</v>
      </c>
      <c r="L39" s="44">
        <f>VLOOKUP($B39,'dmc2564 ข้อมูลดิบ'!$C$3:$CR$164,37,TRUE)</f>
        <v>9</v>
      </c>
      <c r="M39" s="44">
        <f>VLOOKUP($B39,'dmc2564 ข้อมูลดิบ'!$C$3:$CR$164,41,TRUE)</f>
        <v>7</v>
      </c>
      <c r="N39" s="39">
        <f t="shared" si="1"/>
        <v>30</v>
      </c>
      <c r="O39" s="44">
        <f>VLOOKUP($B39,'dmc2564 ข้อมูลดิบ'!$C$3:$CR$164,49,TRUE)</f>
        <v>0</v>
      </c>
      <c r="P39" s="44">
        <f>VLOOKUP($B39,'dmc2564 ข้อมูลดิบ'!$C$3:$CR$164,53,TRUE)</f>
        <v>0</v>
      </c>
      <c r="Q39" s="44">
        <f>VLOOKUP($B39,'dmc2564 ข้อมูลดิบ'!$C$3:$CR$164,57,TRUE)</f>
        <v>0</v>
      </c>
      <c r="R39" s="40">
        <f t="shared" si="2"/>
        <v>0</v>
      </c>
      <c r="S39" s="44">
        <f t="shared" si="3"/>
        <v>41</v>
      </c>
    </row>
    <row r="40" spans="1:19" ht="28.95" customHeight="1">
      <c r="A40" s="42">
        <v>37</v>
      </c>
      <c r="B40" s="42">
        <v>64020006</v>
      </c>
      <c r="C40" s="43" t="str">
        <f>VLOOKUP($B40,'dmc2564 ข้อมูลดิบ'!$C$3:$CR$164,2,TRUE)</f>
        <v>บ้านลำโชค</v>
      </c>
      <c r="D40" s="44">
        <f>VLOOKUP($B40,'dmc2564 ข้อมูลดิบ'!$C$3:$CR$164,5,TRUE)</f>
        <v>3</v>
      </c>
      <c r="E40" s="44">
        <f>VLOOKUP($B40,'dmc2564 ข้อมูลดิบ'!$C$3:$CR$164,9,TRUE)</f>
        <v>5</v>
      </c>
      <c r="F40" s="44">
        <f>VLOOKUP($B40,'dmc2564 ข้อมูลดิบ'!$C$3:$CR$164,13,TRUE)</f>
        <v>4</v>
      </c>
      <c r="G40" s="38">
        <f t="shared" si="0"/>
        <v>12</v>
      </c>
      <c r="H40" s="44">
        <f>VLOOKUP($B40,'dmc2564 ข้อมูลดิบ'!$C$3:$CR$164,21,TRUE)</f>
        <v>5</v>
      </c>
      <c r="I40" s="44">
        <f>VLOOKUP($B40,'dmc2564 ข้อมูลดิบ'!$C$3:$CR$164,25,TRUE)</f>
        <v>6</v>
      </c>
      <c r="J40" s="44">
        <f>VLOOKUP($B40,'dmc2564 ข้อมูลดิบ'!$C$3:$CR$164,29,TRUE)</f>
        <v>4</v>
      </c>
      <c r="K40" s="44">
        <f>VLOOKUP($B40,'dmc2564 ข้อมูลดิบ'!$C$3:$CR$164,33,TRUE)</f>
        <v>7</v>
      </c>
      <c r="L40" s="44">
        <f>VLOOKUP($B40,'dmc2564 ข้อมูลดิบ'!$C$3:$CR$164,37,TRUE)</f>
        <v>5</v>
      </c>
      <c r="M40" s="44">
        <f>VLOOKUP($B40,'dmc2564 ข้อมูลดิบ'!$C$3:$CR$164,41,TRUE)</f>
        <v>3</v>
      </c>
      <c r="N40" s="39">
        <f t="shared" si="1"/>
        <v>30</v>
      </c>
      <c r="O40" s="44">
        <f>VLOOKUP($B40,'dmc2564 ข้อมูลดิบ'!$C$3:$CR$164,49,TRUE)</f>
        <v>0</v>
      </c>
      <c r="P40" s="44">
        <f>VLOOKUP($B40,'dmc2564 ข้อมูลดิบ'!$C$3:$CR$164,53,TRUE)</f>
        <v>0</v>
      </c>
      <c r="Q40" s="44">
        <f>VLOOKUP($B40,'dmc2564 ข้อมูลดิบ'!$C$3:$CR$164,57,TRUE)</f>
        <v>0</v>
      </c>
      <c r="R40" s="40">
        <f t="shared" si="2"/>
        <v>0</v>
      </c>
      <c r="S40" s="44">
        <f t="shared" si="3"/>
        <v>42</v>
      </c>
    </row>
    <row r="41" spans="1:19" ht="28.95" customHeight="1">
      <c r="A41" s="42">
        <v>38</v>
      </c>
      <c r="B41" s="42">
        <v>64020084</v>
      </c>
      <c r="C41" s="43" t="str">
        <f>VLOOKUP($B41,'dmc2564 ข้อมูลดิบ'!$C$3:$CR$164,2,TRUE)</f>
        <v>บ้านโซกเปือย</v>
      </c>
      <c r="D41" s="44">
        <f>VLOOKUP($B41,'dmc2564 ข้อมูลดิบ'!$C$3:$CR$164,5,TRUE)</f>
        <v>0</v>
      </c>
      <c r="E41" s="44">
        <f>VLOOKUP($B41,'dmc2564 ข้อมูลดิบ'!$C$3:$CR$164,9,TRUE)</f>
        <v>11</v>
      </c>
      <c r="F41" s="44">
        <f>VLOOKUP($B41,'dmc2564 ข้อมูลดิบ'!$C$3:$CR$164,13,TRUE)</f>
        <v>5</v>
      </c>
      <c r="G41" s="38">
        <f t="shared" si="0"/>
        <v>16</v>
      </c>
      <c r="H41" s="44">
        <f>VLOOKUP($B41,'dmc2564 ข้อมูลดิบ'!$C$3:$CR$164,21,TRUE)</f>
        <v>3</v>
      </c>
      <c r="I41" s="44">
        <f>VLOOKUP($B41,'dmc2564 ข้อมูลดิบ'!$C$3:$CR$164,25,TRUE)</f>
        <v>1</v>
      </c>
      <c r="J41" s="44">
        <f>VLOOKUP($B41,'dmc2564 ข้อมูลดิบ'!$C$3:$CR$164,29,TRUE)</f>
        <v>5</v>
      </c>
      <c r="K41" s="44">
        <f>VLOOKUP($B41,'dmc2564 ข้อมูลดิบ'!$C$3:$CR$164,33,TRUE)</f>
        <v>8</v>
      </c>
      <c r="L41" s="44">
        <f>VLOOKUP($B41,'dmc2564 ข้อมูลดิบ'!$C$3:$CR$164,37,TRUE)</f>
        <v>2</v>
      </c>
      <c r="M41" s="44">
        <f>VLOOKUP($B41,'dmc2564 ข้อมูลดิบ'!$C$3:$CR$164,41,TRUE)</f>
        <v>7</v>
      </c>
      <c r="N41" s="39">
        <f t="shared" si="1"/>
        <v>26</v>
      </c>
      <c r="O41" s="44">
        <f>VLOOKUP($B41,'dmc2564 ข้อมูลดิบ'!$C$3:$CR$164,49,TRUE)</f>
        <v>0</v>
      </c>
      <c r="P41" s="44">
        <f>VLOOKUP($B41,'dmc2564 ข้อมูลดิบ'!$C$3:$CR$164,53,TRUE)</f>
        <v>0</v>
      </c>
      <c r="Q41" s="44">
        <f>VLOOKUP($B41,'dmc2564 ข้อมูลดิบ'!$C$3:$CR$164,57,TRUE)</f>
        <v>0</v>
      </c>
      <c r="R41" s="40">
        <f t="shared" si="2"/>
        <v>0</v>
      </c>
      <c r="S41" s="44">
        <f t="shared" si="3"/>
        <v>42</v>
      </c>
    </row>
    <row r="42" spans="1:19" ht="28.95" customHeight="1">
      <c r="A42" s="42">
        <v>39</v>
      </c>
      <c r="B42" s="42">
        <v>64020091</v>
      </c>
      <c r="C42" s="43" t="str">
        <f>VLOOKUP($B42,'dmc2564 ข้อมูลดิบ'!$C$3:$CR$164,2,TRUE)</f>
        <v>บ้านนา</v>
      </c>
      <c r="D42" s="44">
        <f>VLOOKUP($B42,'dmc2564 ข้อมูลดิบ'!$C$3:$CR$164,5,TRUE)</f>
        <v>0</v>
      </c>
      <c r="E42" s="44">
        <f>VLOOKUP($B42,'dmc2564 ข้อมูลดิบ'!$C$3:$CR$164,9,TRUE)</f>
        <v>5</v>
      </c>
      <c r="F42" s="44">
        <f>VLOOKUP($B42,'dmc2564 ข้อมูลดิบ'!$C$3:$CR$164,13,TRUE)</f>
        <v>5</v>
      </c>
      <c r="G42" s="38">
        <f t="shared" si="0"/>
        <v>10</v>
      </c>
      <c r="H42" s="44">
        <f>VLOOKUP($B42,'dmc2564 ข้อมูลดิบ'!$C$3:$CR$164,21,TRUE)</f>
        <v>9</v>
      </c>
      <c r="I42" s="44">
        <f>VLOOKUP($B42,'dmc2564 ข้อมูลดิบ'!$C$3:$CR$164,25,TRUE)</f>
        <v>3</v>
      </c>
      <c r="J42" s="44">
        <f>VLOOKUP($B42,'dmc2564 ข้อมูลดิบ'!$C$3:$CR$164,29,TRUE)</f>
        <v>5</v>
      </c>
      <c r="K42" s="44">
        <f>VLOOKUP($B42,'dmc2564 ข้อมูลดิบ'!$C$3:$CR$164,33,TRUE)</f>
        <v>5</v>
      </c>
      <c r="L42" s="44">
        <f>VLOOKUP($B42,'dmc2564 ข้อมูลดิบ'!$C$3:$CR$164,37,TRUE)</f>
        <v>7</v>
      </c>
      <c r="M42" s="44">
        <f>VLOOKUP($B42,'dmc2564 ข้อมูลดิบ'!$C$3:$CR$164,41,TRUE)</f>
        <v>3</v>
      </c>
      <c r="N42" s="39">
        <f t="shared" si="1"/>
        <v>32</v>
      </c>
      <c r="O42" s="44">
        <f>VLOOKUP($B42,'dmc2564 ข้อมูลดิบ'!$C$3:$CR$164,49,TRUE)</f>
        <v>0</v>
      </c>
      <c r="P42" s="44">
        <f>VLOOKUP($B42,'dmc2564 ข้อมูลดิบ'!$C$3:$CR$164,53,TRUE)</f>
        <v>0</v>
      </c>
      <c r="Q42" s="44">
        <f>VLOOKUP($B42,'dmc2564 ข้อมูลดิบ'!$C$3:$CR$164,57,TRUE)</f>
        <v>0</v>
      </c>
      <c r="R42" s="40">
        <f t="shared" si="2"/>
        <v>0</v>
      </c>
      <c r="S42" s="44">
        <f t="shared" si="3"/>
        <v>42</v>
      </c>
    </row>
    <row r="43" spans="1:19" ht="28.95" customHeight="1">
      <c r="A43" s="42">
        <v>40</v>
      </c>
      <c r="B43" s="42">
        <v>64020165</v>
      </c>
      <c r="C43" s="43" t="str">
        <f>VLOOKUP($B43,'dmc2564 ข้อมูลดิบ'!$C$3:$CR$164,2,TRUE)</f>
        <v>บ้านบึงงาม</v>
      </c>
      <c r="D43" s="44">
        <f>VLOOKUP($B43,'dmc2564 ข้อมูลดิบ'!$C$3:$CR$164,5,TRUE)</f>
        <v>4</v>
      </c>
      <c r="E43" s="44">
        <f>VLOOKUP($B43,'dmc2564 ข้อมูลดิบ'!$C$3:$CR$164,9,TRUE)</f>
        <v>4</v>
      </c>
      <c r="F43" s="44">
        <f>VLOOKUP($B43,'dmc2564 ข้อมูลดิบ'!$C$3:$CR$164,13,TRUE)</f>
        <v>5</v>
      </c>
      <c r="G43" s="38">
        <f t="shared" si="0"/>
        <v>13</v>
      </c>
      <c r="H43" s="44">
        <f>VLOOKUP($B43,'dmc2564 ข้อมูลดิบ'!$C$3:$CR$164,21,TRUE)</f>
        <v>8</v>
      </c>
      <c r="I43" s="44">
        <f>VLOOKUP($B43,'dmc2564 ข้อมูลดิบ'!$C$3:$CR$164,25,TRUE)</f>
        <v>6</v>
      </c>
      <c r="J43" s="44">
        <f>VLOOKUP($B43,'dmc2564 ข้อมูลดิบ'!$C$3:$CR$164,29,TRUE)</f>
        <v>3</v>
      </c>
      <c r="K43" s="44">
        <f>VLOOKUP($B43,'dmc2564 ข้อมูลดิบ'!$C$3:$CR$164,33,TRUE)</f>
        <v>6</v>
      </c>
      <c r="L43" s="44">
        <f>VLOOKUP($B43,'dmc2564 ข้อมูลดิบ'!$C$3:$CR$164,37,TRUE)</f>
        <v>4</v>
      </c>
      <c r="M43" s="44">
        <f>VLOOKUP($B43,'dmc2564 ข้อมูลดิบ'!$C$3:$CR$164,41,TRUE)</f>
        <v>2</v>
      </c>
      <c r="N43" s="39">
        <f t="shared" si="1"/>
        <v>29</v>
      </c>
      <c r="O43" s="44">
        <f>VLOOKUP($B43,'dmc2564 ข้อมูลดิบ'!$C$3:$CR$164,49,TRUE)</f>
        <v>0</v>
      </c>
      <c r="P43" s="44">
        <f>VLOOKUP($B43,'dmc2564 ข้อมูลดิบ'!$C$3:$CR$164,53,TRUE)</f>
        <v>0</v>
      </c>
      <c r="Q43" s="44">
        <f>VLOOKUP($B43,'dmc2564 ข้อมูลดิบ'!$C$3:$CR$164,57,TRUE)</f>
        <v>0</v>
      </c>
      <c r="R43" s="40">
        <f t="shared" si="2"/>
        <v>0</v>
      </c>
      <c r="S43" s="44">
        <f t="shared" si="3"/>
        <v>42</v>
      </c>
    </row>
    <row r="44" spans="1:19" ht="28.95" customHeight="1">
      <c r="A44" s="42">
        <v>41</v>
      </c>
      <c r="B44" s="42">
        <v>64020108</v>
      </c>
      <c r="C44" s="43" t="str">
        <f>VLOOKUP($B44,'dmc2564 ข้อมูลดิบ'!$C$3:$CR$164,2,TRUE)</f>
        <v>บ้านสันติพิทยาคาร</v>
      </c>
      <c r="D44" s="44">
        <f>VLOOKUP($B44,'dmc2564 ข้อมูลดิบ'!$C$3:$CR$164,5,TRUE)</f>
        <v>2</v>
      </c>
      <c r="E44" s="44">
        <f>VLOOKUP($B44,'dmc2564 ข้อมูลดิบ'!$C$3:$CR$164,9,TRUE)</f>
        <v>5</v>
      </c>
      <c r="F44" s="44">
        <f>VLOOKUP($B44,'dmc2564 ข้อมูลดิบ'!$C$3:$CR$164,13,TRUE)</f>
        <v>0</v>
      </c>
      <c r="G44" s="38">
        <f t="shared" si="0"/>
        <v>7</v>
      </c>
      <c r="H44" s="44">
        <f>VLOOKUP($B44,'dmc2564 ข้อมูลดิบ'!$C$3:$CR$164,21,TRUE)</f>
        <v>5</v>
      </c>
      <c r="I44" s="44">
        <f>VLOOKUP($B44,'dmc2564 ข้อมูลดิบ'!$C$3:$CR$164,25,TRUE)</f>
        <v>8</v>
      </c>
      <c r="J44" s="44">
        <f>VLOOKUP($B44,'dmc2564 ข้อมูลดิบ'!$C$3:$CR$164,29,TRUE)</f>
        <v>1</v>
      </c>
      <c r="K44" s="44">
        <f>VLOOKUP($B44,'dmc2564 ข้อมูลดิบ'!$C$3:$CR$164,33,TRUE)</f>
        <v>7</v>
      </c>
      <c r="L44" s="44">
        <f>VLOOKUP($B44,'dmc2564 ข้อมูลดิบ'!$C$3:$CR$164,37,TRUE)</f>
        <v>7</v>
      </c>
      <c r="M44" s="44">
        <f>VLOOKUP($B44,'dmc2564 ข้อมูลดิบ'!$C$3:$CR$164,41,TRUE)</f>
        <v>8</v>
      </c>
      <c r="N44" s="39">
        <f t="shared" si="1"/>
        <v>36</v>
      </c>
      <c r="O44" s="44">
        <f>VLOOKUP($B44,'dmc2564 ข้อมูลดิบ'!$C$3:$CR$164,49,TRUE)</f>
        <v>0</v>
      </c>
      <c r="P44" s="44">
        <f>VLOOKUP($B44,'dmc2564 ข้อมูลดิบ'!$C$3:$CR$164,53,TRUE)</f>
        <v>0</v>
      </c>
      <c r="Q44" s="44">
        <f>VLOOKUP($B44,'dmc2564 ข้อมูลดิบ'!$C$3:$CR$164,57,TRUE)</f>
        <v>0</v>
      </c>
      <c r="R44" s="40">
        <f t="shared" si="2"/>
        <v>0</v>
      </c>
      <c r="S44" s="44">
        <f t="shared" si="3"/>
        <v>43</v>
      </c>
    </row>
    <row r="45" spans="1:19" ht="28.95" customHeight="1">
      <c r="A45" s="42">
        <v>42</v>
      </c>
      <c r="B45" s="42">
        <v>64020037</v>
      </c>
      <c r="C45" s="43" t="str">
        <f>VLOOKUP($B45,'dmc2564 ข้อมูลดิบ'!$C$3:$CR$164,2,TRUE)</f>
        <v>บ้านแม่ฮู้</v>
      </c>
      <c r="D45" s="44">
        <f>VLOOKUP($B45,'dmc2564 ข้อมูลดิบ'!$C$3:$CR$164,5,TRUE)</f>
        <v>3</v>
      </c>
      <c r="E45" s="44">
        <f>VLOOKUP($B45,'dmc2564 ข้อมูลดิบ'!$C$3:$CR$164,9,TRUE)</f>
        <v>4</v>
      </c>
      <c r="F45" s="44">
        <f>VLOOKUP($B45,'dmc2564 ข้อมูลดิบ'!$C$3:$CR$164,13,TRUE)</f>
        <v>7</v>
      </c>
      <c r="G45" s="38">
        <f t="shared" si="0"/>
        <v>14</v>
      </c>
      <c r="H45" s="44">
        <f>VLOOKUP($B45,'dmc2564 ข้อมูลดิบ'!$C$3:$CR$164,21,TRUE)</f>
        <v>2</v>
      </c>
      <c r="I45" s="44">
        <f>VLOOKUP($B45,'dmc2564 ข้อมูลดิบ'!$C$3:$CR$164,25,TRUE)</f>
        <v>4</v>
      </c>
      <c r="J45" s="44">
        <f>VLOOKUP($B45,'dmc2564 ข้อมูลดิบ'!$C$3:$CR$164,29,TRUE)</f>
        <v>0</v>
      </c>
      <c r="K45" s="44">
        <f>VLOOKUP($B45,'dmc2564 ข้อมูลดิบ'!$C$3:$CR$164,33,TRUE)</f>
        <v>11</v>
      </c>
      <c r="L45" s="44">
        <f>VLOOKUP($B45,'dmc2564 ข้อมูลดิบ'!$C$3:$CR$164,37,TRUE)</f>
        <v>8</v>
      </c>
      <c r="M45" s="44">
        <f>VLOOKUP($B45,'dmc2564 ข้อมูลดิบ'!$C$3:$CR$164,41,TRUE)</f>
        <v>5</v>
      </c>
      <c r="N45" s="39">
        <f t="shared" si="1"/>
        <v>30</v>
      </c>
      <c r="O45" s="44">
        <f>VLOOKUP($B45,'dmc2564 ข้อมูลดิบ'!$C$3:$CR$164,49,TRUE)</f>
        <v>0</v>
      </c>
      <c r="P45" s="44">
        <f>VLOOKUP($B45,'dmc2564 ข้อมูลดิบ'!$C$3:$CR$164,53,TRUE)</f>
        <v>0</v>
      </c>
      <c r="Q45" s="44">
        <f>VLOOKUP($B45,'dmc2564 ข้อมูลดิบ'!$C$3:$CR$164,57,TRUE)</f>
        <v>0</v>
      </c>
      <c r="R45" s="40">
        <f t="shared" si="2"/>
        <v>0</v>
      </c>
      <c r="S45" s="44">
        <f t="shared" si="3"/>
        <v>44</v>
      </c>
    </row>
    <row r="46" spans="1:19" ht="28.95" customHeight="1">
      <c r="A46" s="42">
        <v>43</v>
      </c>
      <c r="B46" s="42">
        <v>64020086</v>
      </c>
      <c r="C46" s="43" t="str">
        <f>VLOOKUP($B46,'dmc2564 ข้อมูลดิบ'!$C$3:$CR$164,2,TRUE)</f>
        <v>บ้านนาขุนไกร</v>
      </c>
      <c r="D46" s="44">
        <f>VLOOKUP($B46,'dmc2564 ข้อมูลดิบ'!$C$3:$CR$164,5,TRUE)</f>
        <v>6</v>
      </c>
      <c r="E46" s="44">
        <f>VLOOKUP($B46,'dmc2564 ข้อมูลดิบ'!$C$3:$CR$164,9,TRUE)</f>
        <v>7</v>
      </c>
      <c r="F46" s="44">
        <f>VLOOKUP($B46,'dmc2564 ข้อมูลดิบ'!$C$3:$CR$164,13,TRUE)</f>
        <v>3</v>
      </c>
      <c r="G46" s="38">
        <f t="shared" si="0"/>
        <v>16</v>
      </c>
      <c r="H46" s="44">
        <f>VLOOKUP($B46,'dmc2564 ข้อมูลดิบ'!$C$3:$CR$164,21,TRUE)</f>
        <v>10</v>
      </c>
      <c r="I46" s="44">
        <f>VLOOKUP($B46,'dmc2564 ข้อมูลดิบ'!$C$3:$CR$164,25,TRUE)</f>
        <v>3</v>
      </c>
      <c r="J46" s="44">
        <f>VLOOKUP($B46,'dmc2564 ข้อมูลดิบ'!$C$3:$CR$164,29,TRUE)</f>
        <v>2</v>
      </c>
      <c r="K46" s="44">
        <f>VLOOKUP($B46,'dmc2564 ข้อมูลดิบ'!$C$3:$CR$164,33,TRUE)</f>
        <v>3</v>
      </c>
      <c r="L46" s="44">
        <f>VLOOKUP($B46,'dmc2564 ข้อมูลดิบ'!$C$3:$CR$164,37,TRUE)</f>
        <v>6</v>
      </c>
      <c r="M46" s="44">
        <f>VLOOKUP($B46,'dmc2564 ข้อมูลดิบ'!$C$3:$CR$164,41,TRUE)</f>
        <v>4</v>
      </c>
      <c r="N46" s="39">
        <f t="shared" si="1"/>
        <v>28</v>
      </c>
      <c r="O46" s="44">
        <f>VLOOKUP($B46,'dmc2564 ข้อมูลดิบ'!$C$3:$CR$164,49,TRUE)</f>
        <v>0</v>
      </c>
      <c r="P46" s="44">
        <f>VLOOKUP($B46,'dmc2564 ข้อมูลดิบ'!$C$3:$CR$164,53,TRUE)</f>
        <v>0</v>
      </c>
      <c r="Q46" s="44">
        <f>VLOOKUP($B46,'dmc2564 ข้อมูลดิบ'!$C$3:$CR$164,57,TRUE)</f>
        <v>0</v>
      </c>
      <c r="R46" s="40">
        <f t="shared" si="2"/>
        <v>0</v>
      </c>
      <c r="S46" s="44">
        <f t="shared" si="3"/>
        <v>44</v>
      </c>
    </row>
    <row r="47" spans="1:19" ht="28.95" customHeight="1">
      <c r="A47" s="42">
        <v>44</v>
      </c>
      <c r="B47" s="42">
        <v>64020118</v>
      </c>
      <c r="C47" s="43" t="str">
        <f>VLOOKUP($B47,'dmc2564 ข้อมูลดิบ'!$C$3:$CR$164,2,TRUE)</f>
        <v>บ้านไผ่ตะล่อม</v>
      </c>
      <c r="D47" s="44">
        <f>VLOOKUP($B47,'dmc2564 ข้อมูลดิบ'!$C$3:$CR$164,5,TRUE)</f>
        <v>3</v>
      </c>
      <c r="E47" s="44">
        <f>VLOOKUP($B47,'dmc2564 ข้อมูลดิบ'!$C$3:$CR$164,9,TRUE)</f>
        <v>3</v>
      </c>
      <c r="F47" s="44">
        <f>VLOOKUP($B47,'dmc2564 ข้อมูลดิบ'!$C$3:$CR$164,13,TRUE)</f>
        <v>3</v>
      </c>
      <c r="G47" s="38">
        <f t="shared" si="0"/>
        <v>9</v>
      </c>
      <c r="H47" s="44">
        <f>VLOOKUP($B47,'dmc2564 ข้อมูลดิบ'!$C$3:$CR$164,21,TRUE)</f>
        <v>1</v>
      </c>
      <c r="I47" s="44">
        <f>VLOOKUP($B47,'dmc2564 ข้อมูลดิบ'!$C$3:$CR$164,25,TRUE)</f>
        <v>4</v>
      </c>
      <c r="J47" s="44">
        <f>VLOOKUP($B47,'dmc2564 ข้อมูลดิบ'!$C$3:$CR$164,29,TRUE)</f>
        <v>4</v>
      </c>
      <c r="K47" s="44">
        <f>VLOOKUP($B47,'dmc2564 ข้อมูลดิบ'!$C$3:$CR$164,33,TRUE)</f>
        <v>7</v>
      </c>
      <c r="L47" s="44">
        <f>VLOOKUP($B47,'dmc2564 ข้อมูลดิบ'!$C$3:$CR$164,37,TRUE)</f>
        <v>11</v>
      </c>
      <c r="M47" s="44">
        <f>VLOOKUP($B47,'dmc2564 ข้อมูลดิบ'!$C$3:$CR$164,41,TRUE)</f>
        <v>9</v>
      </c>
      <c r="N47" s="39">
        <f t="shared" si="1"/>
        <v>36</v>
      </c>
      <c r="O47" s="44">
        <f>VLOOKUP($B47,'dmc2564 ข้อมูลดิบ'!$C$3:$CR$164,49,TRUE)</f>
        <v>0</v>
      </c>
      <c r="P47" s="44">
        <f>VLOOKUP($B47,'dmc2564 ข้อมูลดิบ'!$C$3:$CR$164,53,TRUE)</f>
        <v>0</v>
      </c>
      <c r="Q47" s="44">
        <f>VLOOKUP($B47,'dmc2564 ข้อมูลดิบ'!$C$3:$CR$164,57,TRUE)</f>
        <v>0</v>
      </c>
      <c r="R47" s="40">
        <f t="shared" si="2"/>
        <v>0</v>
      </c>
      <c r="S47" s="44">
        <f t="shared" si="3"/>
        <v>45</v>
      </c>
    </row>
    <row r="48" spans="1:19" ht="28.95" customHeight="1">
      <c r="A48" s="42">
        <v>45</v>
      </c>
      <c r="B48" s="42">
        <v>64020122</v>
      </c>
      <c r="C48" s="43" t="str">
        <f>VLOOKUP($B48,'dmc2564 ข้อมูลดิบ'!$C$3:$CR$164,2,TRUE)</f>
        <v>บ้านท่าทอง</v>
      </c>
      <c r="D48" s="44">
        <f>VLOOKUP($B48,'dmc2564 ข้อมูลดิบ'!$C$3:$CR$164,5,TRUE)</f>
        <v>0</v>
      </c>
      <c r="E48" s="44">
        <f>VLOOKUP($B48,'dmc2564 ข้อมูลดิบ'!$C$3:$CR$164,9,TRUE)</f>
        <v>6</v>
      </c>
      <c r="F48" s="44">
        <f>VLOOKUP($B48,'dmc2564 ข้อมูลดิบ'!$C$3:$CR$164,13,TRUE)</f>
        <v>4</v>
      </c>
      <c r="G48" s="38">
        <f t="shared" si="0"/>
        <v>10</v>
      </c>
      <c r="H48" s="44">
        <f>VLOOKUP($B48,'dmc2564 ข้อมูลดิบ'!$C$3:$CR$164,21,TRUE)</f>
        <v>7</v>
      </c>
      <c r="I48" s="44">
        <f>VLOOKUP($B48,'dmc2564 ข้อมูลดิบ'!$C$3:$CR$164,25,TRUE)</f>
        <v>7</v>
      </c>
      <c r="J48" s="44">
        <f>VLOOKUP($B48,'dmc2564 ข้อมูลดิบ'!$C$3:$CR$164,29,TRUE)</f>
        <v>6</v>
      </c>
      <c r="K48" s="44">
        <f>VLOOKUP($B48,'dmc2564 ข้อมูลดิบ'!$C$3:$CR$164,33,TRUE)</f>
        <v>6</v>
      </c>
      <c r="L48" s="44">
        <f>VLOOKUP($B48,'dmc2564 ข้อมูลดิบ'!$C$3:$CR$164,37,TRUE)</f>
        <v>5</v>
      </c>
      <c r="M48" s="44">
        <f>VLOOKUP($B48,'dmc2564 ข้อมูลดิบ'!$C$3:$CR$164,41,TRUE)</f>
        <v>4</v>
      </c>
      <c r="N48" s="39">
        <f t="shared" si="1"/>
        <v>35</v>
      </c>
      <c r="O48" s="44">
        <f>VLOOKUP($B48,'dmc2564 ข้อมูลดิบ'!$C$3:$CR$164,49,TRUE)</f>
        <v>0</v>
      </c>
      <c r="P48" s="44">
        <f>VLOOKUP($B48,'dmc2564 ข้อมูลดิบ'!$C$3:$CR$164,53,TRUE)</f>
        <v>0</v>
      </c>
      <c r="Q48" s="44">
        <f>VLOOKUP($B48,'dmc2564 ข้อมูลดิบ'!$C$3:$CR$164,57,TRUE)</f>
        <v>0</v>
      </c>
      <c r="R48" s="40">
        <f t="shared" si="2"/>
        <v>0</v>
      </c>
      <c r="S48" s="44">
        <f t="shared" si="3"/>
        <v>45</v>
      </c>
    </row>
    <row r="49" spans="1:19" ht="28.95" customHeight="1">
      <c r="A49" s="42">
        <v>46</v>
      </c>
      <c r="B49" s="42">
        <v>64020143</v>
      </c>
      <c r="C49" s="43" t="str">
        <f>VLOOKUP($B49,'dmc2564 ข้อมูลดิบ'!$C$3:$CR$164,2,TRUE)</f>
        <v>บ้านคลองแห้ง</v>
      </c>
      <c r="D49" s="44">
        <f>VLOOKUP($B49,'dmc2564 ข้อมูลดิบ'!$C$3:$CR$164,5,TRUE)</f>
        <v>0</v>
      </c>
      <c r="E49" s="44">
        <f>VLOOKUP($B49,'dmc2564 ข้อมูลดิบ'!$C$3:$CR$164,9,TRUE)</f>
        <v>7</v>
      </c>
      <c r="F49" s="44">
        <f>VLOOKUP($B49,'dmc2564 ข้อมูลดิบ'!$C$3:$CR$164,13,TRUE)</f>
        <v>9</v>
      </c>
      <c r="G49" s="38">
        <f t="shared" si="0"/>
        <v>16</v>
      </c>
      <c r="H49" s="44">
        <f>VLOOKUP($B49,'dmc2564 ข้อมูลดิบ'!$C$3:$CR$164,21,TRUE)</f>
        <v>4</v>
      </c>
      <c r="I49" s="44">
        <f>VLOOKUP($B49,'dmc2564 ข้อมูลดิบ'!$C$3:$CR$164,25,TRUE)</f>
        <v>2</v>
      </c>
      <c r="J49" s="44">
        <f>VLOOKUP($B49,'dmc2564 ข้อมูลดิบ'!$C$3:$CR$164,29,TRUE)</f>
        <v>6</v>
      </c>
      <c r="K49" s="44">
        <f>VLOOKUP($B49,'dmc2564 ข้อมูลดิบ'!$C$3:$CR$164,33,TRUE)</f>
        <v>7</v>
      </c>
      <c r="L49" s="44">
        <f>VLOOKUP($B49,'dmc2564 ข้อมูลดิบ'!$C$3:$CR$164,37,TRUE)</f>
        <v>8</v>
      </c>
      <c r="M49" s="44">
        <f>VLOOKUP($B49,'dmc2564 ข้อมูลดิบ'!$C$3:$CR$164,41,TRUE)</f>
        <v>2</v>
      </c>
      <c r="N49" s="39">
        <f t="shared" si="1"/>
        <v>29</v>
      </c>
      <c r="O49" s="44">
        <f>VLOOKUP($B49,'dmc2564 ข้อมูลดิบ'!$C$3:$CR$164,49,TRUE)</f>
        <v>0</v>
      </c>
      <c r="P49" s="44">
        <f>VLOOKUP($B49,'dmc2564 ข้อมูลดิบ'!$C$3:$CR$164,53,TRUE)</f>
        <v>0</v>
      </c>
      <c r="Q49" s="44">
        <f>VLOOKUP($B49,'dmc2564 ข้อมูลดิบ'!$C$3:$CR$164,57,TRUE)</f>
        <v>0</v>
      </c>
      <c r="R49" s="40">
        <f t="shared" si="2"/>
        <v>0</v>
      </c>
      <c r="S49" s="44">
        <f t="shared" si="3"/>
        <v>45</v>
      </c>
    </row>
    <row r="50" spans="1:19" ht="28.95" customHeight="1">
      <c r="A50" s="42">
        <v>47</v>
      </c>
      <c r="B50" s="42">
        <v>64020116</v>
      </c>
      <c r="C50" s="43" t="str">
        <f>VLOOKUP($B50,'dmc2564 ข้อมูลดิบ'!$C$3:$CR$164,2,TRUE)</f>
        <v>วัดกรงทอง</v>
      </c>
      <c r="D50" s="44">
        <f>VLOOKUP($B50,'dmc2564 ข้อมูลดิบ'!$C$3:$CR$164,5,TRUE)</f>
        <v>0</v>
      </c>
      <c r="E50" s="44">
        <f>VLOOKUP($B50,'dmc2564 ข้อมูลดิบ'!$C$3:$CR$164,9,TRUE)</f>
        <v>4</v>
      </c>
      <c r="F50" s="44">
        <f>VLOOKUP($B50,'dmc2564 ข้อมูลดิบ'!$C$3:$CR$164,13,TRUE)</f>
        <v>4</v>
      </c>
      <c r="G50" s="38">
        <f t="shared" si="0"/>
        <v>8</v>
      </c>
      <c r="H50" s="44">
        <f>VLOOKUP($B50,'dmc2564 ข้อมูลดิบ'!$C$3:$CR$164,21,TRUE)</f>
        <v>4</v>
      </c>
      <c r="I50" s="44">
        <f>VLOOKUP($B50,'dmc2564 ข้อมูลดิบ'!$C$3:$CR$164,25,TRUE)</f>
        <v>8</v>
      </c>
      <c r="J50" s="44">
        <f>VLOOKUP($B50,'dmc2564 ข้อมูลดิบ'!$C$3:$CR$164,29,TRUE)</f>
        <v>4</v>
      </c>
      <c r="K50" s="44">
        <f>VLOOKUP($B50,'dmc2564 ข้อมูลดิบ'!$C$3:$CR$164,33,TRUE)</f>
        <v>7</v>
      </c>
      <c r="L50" s="44">
        <f>VLOOKUP($B50,'dmc2564 ข้อมูลดิบ'!$C$3:$CR$164,37,TRUE)</f>
        <v>8</v>
      </c>
      <c r="M50" s="44">
        <f>VLOOKUP($B50,'dmc2564 ข้อมูลดิบ'!$C$3:$CR$164,41,TRUE)</f>
        <v>7</v>
      </c>
      <c r="N50" s="39">
        <f t="shared" si="1"/>
        <v>38</v>
      </c>
      <c r="O50" s="44">
        <f>VLOOKUP($B50,'dmc2564 ข้อมูลดิบ'!$C$3:$CR$164,49,TRUE)</f>
        <v>0</v>
      </c>
      <c r="P50" s="44">
        <f>VLOOKUP($B50,'dmc2564 ข้อมูลดิบ'!$C$3:$CR$164,53,TRUE)</f>
        <v>0</v>
      </c>
      <c r="Q50" s="44">
        <f>VLOOKUP($B50,'dmc2564 ข้อมูลดิบ'!$C$3:$CR$164,57,TRUE)</f>
        <v>0</v>
      </c>
      <c r="R50" s="40">
        <f t="shared" si="2"/>
        <v>0</v>
      </c>
      <c r="S50" s="44">
        <f t="shared" si="3"/>
        <v>46</v>
      </c>
    </row>
    <row r="51" spans="1:19" ht="28.95" customHeight="1">
      <c r="A51" s="42">
        <v>48</v>
      </c>
      <c r="B51" s="42">
        <v>64020161</v>
      </c>
      <c r="C51" s="43" t="str">
        <f>VLOOKUP($B51,'dmc2564 ข้อมูลดิบ'!$C$3:$CR$164,2,TRUE)</f>
        <v>วัดศิริบูรณาราม</v>
      </c>
      <c r="D51" s="44">
        <f>VLOOKUP($B51,'dmc2564 ข้อมูลดิบ'!$C$3:$CR$164,5,TRUE)</f>
        <v>0</v>
      </c>
      <c r="E51" s="44">
        <f>VLOOKUP($B51,'dmc2564 ข้อมูลดิบ'!$C$3:$CR$164,9,TRUE)</f>
        <v>9</v>
      </c>
      <c r="F51" s="44">
        <f>VLOOKUP($B51,'dmc2564 ข้อมูลดิบ'!$C$3:$CR$164,13,TRUE)</f>
        <v>4</v>
      </c>
      <c r="G51" s="38">
        <f t="shared" si="0"/>
        <v>13</v>
      </c>
      <c r="H51" s="44">
        <f>VLOOKUP($B51,'dmc2564 ข้อมูลดิบ'!$C$3:$CR$164,21,TRUE)</f>
        <v>5</v>
      </c>
      <c r="I51" s="44">
        <f>VLOOKUP($B51,'dmc2564 ข้อมูลดิบ'!$C$3:$CR$164,25,TRUE)</f>
        <v>5</v>
      </c>
      <c r="J51" s="44">
        <f>VLOOKUP($B51,'dmc2564 ข้อมูลดิบ'!$C$3:$CR$164,29,TRUE)</f>
        <v>9</v>
      </c>
      <c r="K51" s="44">
        <f>VLOOKUP($B51,'dmc2564 ข้อมูลดิบ'!$C$3:$CR$164,33,TRUE)</f>
        <v>4</v>
      </c>
      <c r="L51" s="44">
        <f>VLOOKUP($B51,'dmc2564 ข้อมูลดิบ'!$C$3:$CR$164,37,TRUE)</f>
        <v>2</v>
      </c>
      <c r="M51" s="44">
        <f>VLOOKUP($B51,'dmc2564 ข้อมูลดิบ'!$C$3:$CR$164,41,TRUE)</f>
        <v>8</v>
      </c>
      <c r="N51" s="39">
        <f t="shared" si="1"/>
        <v>33</v>
      </c>
      <c r="O51" s="44">
        <f>VLOOKUP($B51,'dmc2564 ข้อมูลดิบ'!$C$3:$CR$164,49,TRUE)</f>
        <v>0</v>
      </c>
      <c r="P51" s="44">
        <f>VLOOKUP($B51,'dmc2564 ข้อมูลดิบ'!$C$3:$CR$164,53,TRUE)</f>
        <v>0</v>
      </c>
      <c r="Q51" s="44">
        <f>VLOOKUP($B51,'dmc2564 ข้อมูลดิบ'!$C$3:$CR$164,57,TRUE)</f>
        <v>0</v>
      </c>
      <c r="R51" s="40">
        <f t="shared" si="2"/>
        <v>0</v>
      </c>
      <c r="S51" s="44">
        <f t="shared" si="3"/>
        <v>46</v>
      </c>
    </row>
    <row r="52" spans="1:19" ht="28.95" customHeight="1">
      <c r="A52" s="42">
        <v>49</v>
      </c>
      <c r="B52" s="42">
        <v>64020178</v>
      </c>
      <c r="C52" s="43" t="str">
        <f>VLOOKUP($B52,'dmc2564 ข้อมูลดิบ'!$C$3:$CR$164,2,TRUE)</f>
        <v>บ้านแม่ทุเลาใน</v>
      </c>
      <c r="D52" s="44">
        <f>VLOOKUP($B52,'dmc2564 ข้อมูลดิบ'!$C$3:$CR$164,5,TRUE)</f>
        <v>2</v>
      </c>
      <c r="E52" s="44">
        <f>VLOOKUP($B52,'dmc2564 ข้อมูลดิบ'!$C$3:$CR$164,9,TRUE)</f>
        <v>4</v>
      </c>
      <c r="F52" s="44">
        <f>VLOOKUP($B52,'dmc2564 ข้อมูลดิบ'!$C$3:$CR$164,13,TRUE)</f>
        <v>4</v>
      </c>
      <c r="G52" s="38">
        <f t="shared" si="0"/>
        <v>10</v>
      </c>
      <c r="H52" s="44">
        <f>VLOOKUP($B52,'dmc2564 ข้อมูลดิบ'!$C$3:$CR$164,21,TRUE)</f>
        <v>4</v>
      </c>
      <c r="I52" s="44">
        <f>VLOOKUP($B52,'dmc2564 ข้อมูลดิบ'!$C$3:$CR$164,25,TRUE)</f>
        <v>6</v>
      </c>
      <c r="J52" s="44">
        <f>VLOOKUP($B52,'dmc2564 ข้อมูลดิบ'!$C$3:$CR$164,29,TRUE)</f>
        <v>4</v>
      </c>
      <c r="K52" s="44">
        <f>VLOOKUP($B52,'dmc2564 ข้อมูลดิบ'!$C$3:$CR$164,33,TRUE)</f>
        <v>10</v>
      </c>
      <c r="L52" s="44">
        <f>VLOOKUP($B52,'dmc2564 ข้อมูลดิบ'!$C$3:$CR$164,37,TRUE)</f>
        <v>3</v>
      </c>
      <c r="M52" s="44">
        <f>VLOOKUP($B52,'dmc2564 ข้อมูลดิบ'!$C$3:$CR$164,41,TRUE)</f>
        <v>9</v>
      </c>
      <c r="N52" s="39">
        <f t="shared" si="1"/>
        <v>36</v>
      </c>
      <c r="O52" s="44">
        <f>VLOOKUP($B52,'dmc2564 ข้อมูลดิบ'!$C$3:$CR$164,49,TRUE)</f>
        <v>0</v>
      </c>
      <c r="P52" s="44">
        <f>VLOOKUP($B52,'dmc2564 ข้อมูลดิบ'!$C$3:$CR$164,53,TRUE)</f>
        <v>0</v>
      </c>
      <c r="Q52" s="44">
        <f>VLOOKUP($B52,'dmc2564 ข้อมูลดิบ'!$C$3:$CR$164,57,TRUE)</f>
        <v>0</v>
      </c>
      <c r="R52" s="40">
        <f t="shared" si="2"/>
        <v>0</v>
      </c>
      <c r="S52" s="44">
        <f t="shared" si="3"/>
        <v>46</v>
      </c>
    </row>
    <row r="53" spans="1:19" ht="28.95" customHeight="1">
      <c r="A53" s="42">
        <v>50</v>
      </c>
      <c r="B53" s="42">
        <v>64020146</v>
      </c>
      <c r="C53" s="43" t="str">
        <f>VLOOKUP($B53,'dmc2564 ข้อมูลดิบ'!$C$3:$CR$164,2,TRUE)</f>
        <v>บ้านวัดโบสถ์</v>
      </c>
      <c r="D53" s="44">
        <f>VLOOKUP($B53,'dmc2564 ข้อมูลดิบ'!$C$3:$CR$164,5,TRUE)</f>
        <v>0</v>
      </c>
      <c r="E53" s="44">
        <f>VLOOKUP($B53,'dmc2564 ข้อมูลดิบ'!$C$3:$CR$164,9,TRUE)</f>
        <v>6</v>
      </c>
      <c r="F53" s="44">
        <f>VLOOKUP($B53,'dmc2564 ข้อมูลดิบ'!$C$3:$CR$164,13,TRUE)</f>
        <v>7</v>
      </c>
      <c r="G53" s="38">
        <f t="shared" si="0"/>
        <v>13</v>
      </c>
      <c r="H53" s="44">
        <f>VLOOKUP($B53,'dmc2564 ข้อมูลดิบ'!$C$3:$CR$164,21,TRUE)</f>
        <v>6</v>
      </c>
      <c r="I53" s="44">
        <f>VLOOKUP($B53,'dmc2564 ข้อมูลดิบ'!$C$3:$CR$164,25,TRUE)</f>
        <v>7</v>
      </c>
      <c r="J53" s="44">
        <f>VLOOKUP($B53,'dmc2564 ข้อมูลดิบ'!$C$3:$CR$164,29,TRUE)</f>
        <v>5</v>
      </c>
      <c r="K53" s="44">
        <f>VLOOKUP($B53,'dmc2564 ข้อมูลดิบ'!$C$3:$CR$164,33,TRUE)</f>
        <v>4</v>
      </c>
      <c r="L53" s="44">
        <f>VLOOKUP($B53,'dmc2564 ข้อมูลดิบ'!$C$3:$CR$164,37,TRUE)</f>
        <v>4</v>
      </c>
      <c r="M53" s="44">
        <f>VLOOKUP($B53,'dmc2564 ข้อมูลดิบ'!$C$3:$CR$164,41,TRUE)</f>
        <v>8</v>
      </c>
      <c r="N53" s="39">
        <f t="shared" si="1"/>
        <v>34</v>
      </c>
      <c r="O53" s="44">
        <f>VLOOKUP($B53,'dmc2564 ข้อมูลดิบ'!$C$3:$CR$164,49,TRUE)</f>
        <v>0</v>
      </c>
      <c r="P53" s="44">
        <f>VLOOKUP($B53,'dmc2564 ข้อมูลดิบ'!$C$3:$CR$164,53,TRUE)</f>
        <v>0</v>
      </c>
      <c r="Q53" s="44">
        <f>VLOOKUP($B53,'dmc2564 ข้อมูลดิบ'!$C$3:$CR$164,57,TRUE)</f>
        <v>0</v>
      </c>
      <c r="R53" s="40">
        <f t="shared" si="2"/>
        <v>0</v>
      </c>
      <c r="S53" s="44">
        <f t="shared" si="3"/>
        <v>47</v>
      </c>
    </row>
    <row r="54" spans="1:19" ht="28.95" customHeight="1">
      <c r="A54" s="42">
        <v>51</v>
      </c>
      <c r="B54" s="42">
        <v>64020181</v>
      </c>
      <c r="C54" s="43" t="str">
        <f>VLOOKUP($B54,'dmc2564 ข้อมูลดิบ'!$C$3:$CR$164,2,TRUE)</f>
        <v>บ้านห้วยเจริญ</v>
      </c>
      <c r="D54" s="44">
        <f>VLOOKUP($B54,'dmc2564 ข้อมูลดิบ'!$C$3:$CR$164,5,TRUE)</f>
        <v>8</v>
      </c>
      <c r="E54" s="44">
        <f>VLOOKUP($B54,'dmc2564 ข้อมูลดิบ'!$C$3:$CR$164,9,TRUE)</f>
        <v>3</v>
      </c>
      <c r="F54" s="44">
        <f>VLOOKUP($B54,'dmc2564 ข้อมูลดิบ'!$C$3:$CR$164,13,TRUE)</f>
        <v>6</v>
      </c>
      <c r="G54" s="38">
        <f t="shared" si="0"/>
        <v>17</v>
      </c>
      <c r="H54" s="44">
        <f>VLOOKUP($B54,'dmc2564 ข้อมูลดิบ'!$C$3:$CR$164,21,TRUE)</f>
        <v>2</v>
      </c>
      <c r="I54" s="44">
        <f>VLOOKUP($B54,'dmc2564 ข้อมูลดิบ'!$C$3:$CR$164,25,TRUE)</f>
        <v>5</v>
      </c>
      <c r="J54" s="44">
        <f>VLOOKUP($B54,'dmc2564 ข้อมูลดิบ'!$C$3:$CR$164,29,TRUE)</f>
        <v>7</v>
      </c>
      <c r="K54" s="44">
        <f>VLOOKUP($B54,'dmc2564 ข้อมูลดิบ'!$C$3:$CR$164,33,TRUE)</f>
        <v>5</v>
      </c>
      <c r="L54" s="44">
        <f>VLOOKUP($B54,'dmc2564 ข้อมูลดิบ'!$C$3:$CR$164,37,TRUE)</f>
        <v>6</v>
      </c>
      <c r="M54" s="44">
        <f>VLOOKUP($B54,'dmc2564 ข้อมูลดิบ'!$C$3:$CR$164,41,TRUE)</f>
        <v>5</v>
      </c>
      <c r="N54" s="39">
        <f t="shared" si="1"/>
        <v>30</v>
      </c>
      <c r="O54" s="44">
        <f>VLOOKUP($B54,'dmc2564 ข้อมูลดิบ'!$C$3:$CR$164,49,TRUE)</f>
        <v>0</v>
      </c>
      <c r="P54" s="44">
        <f>VLOOKUP($B54,'dmc2564 ข้อมูลดิบ'!$C$3:$CR$164,53,TRUE)</f>
        <v>0</v>
      </c>
      <c r="Q54" s="44">
        <f>VLOOKUP($B54,'dmc2564 ข้อมูลดิบ'!$C$3:$CR$164,57,TRUE)</f>
        <v>0</v>
      </c>
      <c r="R54" s="40">
        <f t="shared" si="2"/>
        <v>0</v>
      </c>
      <c r="S54" s="44">
        <f t="shared" si="3"/>
        <v>47</v>
      </c>
    </row>
    <row r="55" spans="1:19" ht="28.95" customHeight="1">
      <c r="A55" s="42">
        <v>52</v>
      </c>
      <c r="B55" s="42">
        <v>64020014</v>
      </c>
      <c r="C55" s="43" t="str">
        <f>VLOOKUP($B55,'dmc2564 ข้อมูลดิบ'!$C$3:$CR$164,2,TRUE)</f>
        <v>วัดภูนก</v>
      </c>
      <c r="D55" s="44">
        <f>VLOOKUP($B55,'dmc2564 ข้อมูลดิบ'!$C$3:$CR$164,5,TRUE)</f>
        <v>0</v>
      </c>
      <c r="E55" s="44">
        <f>VLOOKUP($B55,'dmc2564 ข้อมูลดิบ'!$C$3:$CR$164,9,TRUE)</f>
        <v>3</v>
      </c>
      <c r="F55" s="44">
        <f>VLOOKUP($B55,'dmc2564 ข้อมูลดิบ'!$C$3:$CR$164,13,TRUE)</f>
        <v>4</v>
      </c>
      <c r="G55" s="38">
        <f t="shared" si="0"/>
        <v>7</v>
      </c>
      <c r="H55" s="44">
        <f>VLOOKUP($B55,'dmc2564 ข้อมูลดิบ'!$C$3:$CR$164,21,TRUE)</f>
        <v>9</v>
      </c>
      <c r="I55" s="44">
        <f>VLOOKUP($B55,'dmc2564 ข้อมูลดิบ'!$C$3:$CR$164,25,TRUE)</f>
        <v>4</v>
      </c>
      <c r="J55" s="44">
        <f>VLOOKUP($B55,'dmc2564 ข้อมูลดิบ'!$C$3:$CR$164,29,TRUE)</f>
        <v>4</v>
      </c>
      <c r="K55" s="44">
        <f>VLOOKUP($B55,'dmc2564 ข้อมูลดิบ'!$C$3:$CR$164,33,TRUE)</f>
        <v>5</v>
      </c>
      <c r="L55" s="44">
        <f>VLOOKUP($B55,'dmc2564 ข้อมูลดิบ'!$C$3:$CR$164,37,TRUE)</f>
        <v>8</v>
      </c>
      <c r="M55" s="44">
        <f>VLOOKUP($B55,'dmc2564 ข้อมูลดิบ'!$C$3:$CR$164,41,TRUE)</f>
        <v>11</v>
      </c>
      <c r="N55" s="39">
        <f t="shared" si="1"/>
        <v>41</v>
      </c>
      <c r="O55" s="44">
        <f>VLOOKUP($B55,'dmc2564 ข้อมูลดิบ'!$C$3:$CR$164,49,TRUE)</f>
        <v>0</v>
      </c>
      <c r="P55" s="44">
        <f>VLOOKUP($B55,'dmc2564 ข้อมูลดิบ'!$C$3:$CR$164,53,TRUE)</f>
        <v>0</v>
      </c>
      <c r="Q55" s="44">
        <f>VLOOKUP($B55,'dmc2564 ข้อมูลดิบ'!$C$3:$CR$164,57,TRUE)</f>
        <v>0</v>
      </c>
      <c r="R55" s="40">
        <f t="shared" si="2"/>
        <v>0</v>
      </c>
      <c r="S55" s="44">
        <f t="shared" si="3"/>
        <v>48</v>
      </c>
    </row>
    <row r="56" spans="1:19" ht="28.95" customHeight="1">
      <c r="A56" s="42">
        <v>53</v>
      </c>
      <c r="B56" s="42">
        <v>64020020</v>
      </c>
      <c r="C56" s="43" t="str">
        <f>VLOOKUP($B56,'dmc2564 ข้อมูลดิบ'!$C$3:$CR$164,2,TRUE)</f>
        <v>บ้านห้วยตม</v>
      </c>
      <c r="D56" s="44">
        <f>VLOOKUP($B56,'dmc2564 ข้อมูลดิบ'!$C$3:$CR$164,5,TRUE)</f>
        <v>0</v>
      </c>
      <c r="E56" s="44">
        <f>VLOOKUP($B56,'dmc2564 ข้อมูลดิบ'!$C$3:$CR$164,9,TRUE)</f>
        <v>7</v>
      </c>
      <c r="F56" s="44">
        <f>VLOOKUP($B56,'dmc2564 ข้อมูลดิบ'!$C$3:$CR$164,13,TRUE)</f>
        <v>3</v>
      </c>
      <c r="G56" s="38">
        <f t="shared" si="0"/>
        <v>10</v>
      </c>
      <c r="H56" s="44">
        <f>VLOOKUP($B56,'dmc2564 ข้อมูลดิบ'!$C$3:$CR$164,21,TRUE)</f>
        <v>8</v>
      </c>
      <c r="I56" s="44">
        <f>VLOOKUP($B56,'dmc2564 ข้อมูลดิบ'!$C$3:$CR$164,25,TRUE)</f>
        <v>7</v>
      </c>
      <c r="J56" s="44">
        <f>VLOOKUP($B56,'dmc2564 ข้อมูลดิบ'!$C$3:$CR$164,29,TRUE)</f>
        <v>7</v>
      </c>
      <c r="K56" s="44">
        <f>VLOOKUP($B56,'dmc2564 ข้อมูลดิบ'!$C$3:$CR$164,33,TRUE)</f>
        <v>5</v>
      </c>
      <c r="L56" s="44">
        <f>VLOOKUP($B56,'dmc2564 ข้อมูลดิบ'!$C$3:$CR$164,37,TRUE)</f>
        <v>4</v>
      </c>
      <c r="M56" s="44">
        <f>VLOOKUP($B56,'dmc2564 ข้อมูลดิบ'!$C$3:$CR$164,41,TRUE)</f>
        <v>7</v>
      </c>
      <c r="N56" s="39">
        <f t="shared" si="1"/>
        <v>38</v>
      </c>
      <c r="O56" s="44">
        <f>VLOOKUP($B56,'dmc2564 ข้อมูลดิบ'!$C$3:$CR$164,49,TRUE)</f>
        <v>0</v>
      </c>
      <c r="P56" s="44">
        <f>VLOOKUP($B56,'dmc2564 ข้อมูลดิบ'!$C$3:$CR$164,53,TRUE)</f>
        <v>0</v>
      </c>
      <c r="Q56" s="44">
        <f>VLOOKUP($B56,'dmc2564 ข้อมูลดิบ'!$C$3:$CR$164,57,TRUE)</f>
        <v>0</v>
      </c>
      <c r="R56" s="40">
        <f t="shared" si="2"/>
        <v>0</v>
      </c>
      <c r="S56" s="44">
        <f t="shared" si="3"/>
        <v>48</v>
      </c>
    </row>
    <row r="57" spans="1:19" ht="28.95" customHeight="1">
      <c r="A57" s="42">
        <v>54</v>
      </c>
      <c r="B57" s="42">
        <v>64020036</v>
      </c>
      <c r="C57" s="43" t="str">
        <f>VLOOKUP($B57,'dmc2564 ข้อมูลดิบ'!$C$3:$CR$164,2,TRUE)</f>
        <v>บ้านแม่สาน</v>
      </c>
      <c r="D57" s="44">
        <f>VLOOKUP($B57,'dmc2564 ข้อมูลดิบ'!$C$3:$CR$164,5,TRUE)</f>
        <v>0</v>
      </c>
      <c r="E57" s="44">
        <f>VLOOKUP($B57,'dmc2564 ข้อมูลดิบ'!$C$3:$CR$164,9,TRUE)</f>
        <v>3</v>
      </c>
      <c r="F57" s="44">
        <f>VLOOKUP($B57,'dmc2564 ข้อมูลดิบ'!$C$3:$CR$164,13,TRUE)</f>
        <v>4</v>
      </c>
      <c r="G57" s="38">
        <f t="shared" si="0"/>
        <v>7</v>
      </c>
      <c r="H57" s="44">
        <f>VLOOKUP($B57,'dmc2564 ข้อมูลดิบ'!$C$3:$CR$164,21,TRUE)</f>
        <v>6</v>
      </c>
      <c r="I57" s="44">
        <f>VLOOKUP($B57,'dmc2564 ข้อมูลดิบ'!$C$3:$CR$164,25,TRUE)</f>
        <v>9</v>
      </c>
      <c r="J57" s="44">
        <f>VLOOKUP($B57,'dmc2564 ข้อมูลดิบ'!$C$3:$CR$164,29,TRUE)</f>
        <v>12</v>
      </c>
      <c r="K57" s="44">
        <f>VLOOKUP($B57,'dmc2564 ข้อมูลดิบ'!$C$3:$CR$164,33,TRUE)</f>
        <v>5</v>
      </c>
      <c r="L57" s="44">
        <f>VLOOKUP($B57,'dmc2564 ข้อมูลดิบ'!$C$3:$CR$164,37,TRUE)</f>
        <v>2</v>
      </c>
      <c r="M57" s="44">
        <f>VLOOKUP($B57,'dmc2564 ข้อมูลดิบ'!$C$3:$CR$164,41,TRUE)</f>
        <v>7</v>
      </c>
      <c r="N57" s="39">
        <f t="shared" si="1"/>
        <v>41</v>
      </c>
      <c r="O57" s="44">
        <f>VLOOKUP($B57,'dmc2564 ข้อมูลดิบ'!$C$3:$CR$164,49,TRUE)</f>
        <v>0</v>
      </c>
      <c r="P57" s="44">
        <f>VLOOKUP($B57,'dmc2564 ข้อมูลดิบ'!$C$3:$CR$164,53,TRUE)</f>
        <v>0</v>
      </c>
      <c r="Q57" s="44">
        <f>VLOOKUP($B57,'dmc2564 ข้อมูลดิบ'!$C$3:$CR$164,57,TRUE)</f>
        <v>0</v>
      </c>
      <c r="R57" s="40">
        <f t="shared" si="2"/>
        <v>0</v>
      </c>
      <c r="S57" s="44">
        <f t="shared" si="3"/>
        <v>48</v>
      </c>
    </row>
    <row r="58" spans="1:19" ht="28.95" customHeight="1">
      <c r="A58" s="42">
        <v>55</v>
      </c>
      <c r="B58" s="42">
        <v>64020049</v>
      </c>
      <c r="C58" s="43" t="str">
        <f>VLOOKUP($B58,'dmc2564 ข้อมูลดิบ'!$C$3:$CR$164,2,TRUE)</f>
        <v>หมอนสูงประชาสรรค์</v>
      </c>
      <c r="D58" s="44">
        <f>VLOOKUP($B58,'dmc2564 ข้อมูลดิบ'!$C$3:$CR$164,5,TRUE)</f>
        <v>0</v>
      </c>
      <c r="E58" s="44">
        <f>VLOOKUP($B58,'dmc2564 ข้อมูลดิบ'!$C$3:$CR$164,9,TRUE)</f>
        <v>3</v>
      </c>
      <c r="F58" s="44">
        <f>VLOOKUP($B58,'dmc2564 ข้อมูลดิบ'!$C$3:$CR$164,13,TRUE)</f>
        <v>2</v>
      </c>
      <c r="G58" s="38">
        <f t="shared" si="0"/>
        <v>5</v>
      </c>
      <c r="H58" s="44">
        <f>VLOOKUP($B58,'dmc2564 ข้อมูลดิบ'!$C$3:$CR$164,21,TRUE)</f>
        <v>6</v>
      </c>
      <c r="I58" s="44">
        <f>VLOOKUP($B58,'dmc2564 ข้อมูลดิบ'!$C$3:$CR$164,25,TRUE)</f>
        <v>8</v>
      </c>
      <c r="J58" s="44">
        <f>VLOOKUP($B58,'dmc2564 ข้อมูลดิบ'!$C$3:$CR$164,29,TRUE)</f>
        <v>9</v>
      </c>
      <c r="K58" s="44">
        <f>VLOOKUP($B58,'dmc2564 ข้อมูลดิบ'!$C$3:$CR$164,33,TRUE)</f>
        <v>9</v>
      </c>
      <c r="L58" s="44">
        <f>VLOOKUP($B58,'dmc2564 ข้อมูลดิบ'!$C$3:$CR$164,37,TRUE)</f>
        <v>5</v>
      </c>
      <c r="M58" s="44">
        <f>VLOOKUP($B58,'dmc2564 ข้อมูลดิบ'!$C$3:$CR$164,41,TRUE)</f>
        <v>8</v>
      </c>
      <c r="N58" s="39">
        <f t="shared" si="1"/>
        <v>45</v>
      </c>
      <c r="O58" s="44">
        <f>VLOOKUP($B58,'dmc2564 ข้อมูลดิบ'!$C$3:$CR$164,49,TRUE)</f>
        <v>0</v>
      </c>
      <c r="P58" s="44">
        <f>VLOOKUP($B58,'dmc2564 ข้อมูลดิบ'!$C$3:$CR$164,53,TRUE)</f>
        <v>0</v>
      </c>
      <c r="Q58" s="44">
        <f>VLOOKUP($B58,'dmc2564 ข้อมูลดิบ'!$C$3:$CR$164,57,TRUE)</f>
        <v>0</v>
      </c>
      <c r="R58" s="40">
        <f t="shared" si="2"/>
        <v>0</v>
      </c>
      <c r="S58" s="44">
        <f t="shared" si="3"/>
        <v>50</v>
      </c>
    </row>
    <row r="59" spans="1:19" ht="28.95" customHeight="1">
      <c r="A59" s="42">
        <v>56</v>
      </c>
      <c r="B59" s="42">
        <v>64020043</v>
      </c>
      <c r="C59" s="43" t="str">
        <f>VLOOKUP($B59,'dmc2564 ข้อมูลดิบ'!$C$3:$CR$164,2,TRUE)</f>
        <v>บ้านร้องตลาด(ประชานุเคราะห์)</v>
      </c>
      <c r="D59" s="44">
        <f>VLOOKUP($B59,'dmc2564 ข้อมูลดิบ'!$C$3:$CR$164,5,TRUE)</f>
        <v>5</v>
      </c>
      <c r="E59" s="44">
        <f>VLOOKUP($B59,'dmc2564 ข้อมูลดิบ'!$C$3:$CR$164,9,TRUE)</f>
        <v>2</v>
      </c>
      <c r="F59" s="44">
        <f>VLOOKUP($B59,'dmc2564 ข้อมูลดิบ'!$C$3:$CR$164,13,TRUE)</f>
        <v>10</v>
      </c>
      <c r="G59" s="38">
        <f t="shared" si="0"/>
        <v>17</v>
      </c>
      <c r="H59" s="44">
        <f>VLOOKUP($B59,'dmc2564 ข้อมูลดิบ'!$C$3:$CR$164,21,TRUE)</f>
        <v>3</v>
      </c>
      <c r="I59" s="44">
        <f>VLOOKUP($B59,'dmc2564 ข้อมูลดิบ'!$C$3:$CR$164,25,TRUE)</f>
        <v>9</v>
      </c>
      <c r="J59" s="44">
        <f>VLOOKUP($B59,'dmc2564 ข้อมูลดิบ'!$C$3:$CR$164,29,TRUE)</f>
        <v>4</v>
      </c>
      <c r="K59" s="44">
        <f>VLOOKUP($B59,'dmc2564 ข้อมูลดิบ'!$C$3:$CR$164,33,TRUE)</f>
        <v>8</v>
      </c>
      <c r="L59" s="44">
        <f>VLOOKUP($B59,'dmc2564 ข้อมูลดิบ'!$C$3:$CR$164,37,TRUE)</f>
        <v>7</v>
      </c>
      <c r="M59" s="44">
        <f>VLOOKUP($B59,'dmc2564 ข้อมูลดิบ'!$C$3:$CR$164,41,TRUE)</f>
        <v>3</v>
      </c>
      <c r="N59" s="39">
        <f t="shared" si="1"/>
        <v>34</v>
      </c>
      <c r="O59" s="44">
        <f>VLOOKUP($B59,'dmc2564 ข้อมูลดิบ'!$C$3:$CR$164,49,TRUE)</f>
        <v>0</v>
      </c>
      <c r="P59" s="44">
        <f>VLOOKUP($B59,'dmc2564 ข้อมูลดิบ'!$C$3:$CR$164,53,TRUE)</f>
        <v>0</v>
      </c>
      <c r="Q59" s="44">
        <f>VLOOKUP($B59,'dmc2564 ข้อมูลดิบ'!$C$3:$CR$164,57,TRUE)</f>
        <v>0</v>
      </c>
      <c r="R59" s="40">
        <f t="shared" si="2"/>
        <v>0</v>
      </c>
      <c r="S59" s="44">
        <f t="shared" si="3"/>
        <v>51</v>
      </c>
    </row>
    <row r="60" spans="1:19" ht="28.95" customHeight="1">
      <c r="A60" s="42">
        <v>57</v>
      </c>
      <c r="B60" s="42">
        <v>64020004</v>
      </c>
      <c r="C60" s="43" t="str">
        <f>VLOOKUP($B60,'dmc2564 ข้อมูลดิบ'!$C$3:$CR$164,2,TRUE)</f>
        <v>บ้านหนองบัว</v>
      </c>
      <c r="D60" s="44">
        <f>VLOOKUP($B60,'dmc2564 ข้อมูลดิบ'!$C$3:$CR$164,5,TRUE)</f>
        <v>0</v>
      </c>
      <c r="E60" s="44">
        <f>VLOOKUP($B60,'dmc2564 ข้อมูลดิบ'!$C$3:$CR$164,9,TRUE)</f>
        <v>5</v>
      </c>
      <c r="F60" s="44">
        <f>VLOOKUP($B60,'dmc2564 ข้อมูลดิบ'!$C$3:$CR$164,13,TRUE)</f>
        <v>6</v>
      </c>
      <c r="G60" s="38">
        <f t="shared" si="0"/>
        <v>11</v>
      </c>
      <c r="H60" s="44">
        <f>VLOOKUP($B60,'dmc2564 ข้อมูลดิบ'!$C$3:$CR$164,21,TRUE)</f>
        <v>11</v>
      </c>
      <c r="I60" s="44">
        <f>VLOOKUP($B60,'dmc2564 ข้อมูลดิบ'!$C$3:$CR$164,25,TRUE)</f>
        <v>6</v>
      </c>
      <c r="J60" s="44">
        <f>VLOOKUP($B60,'dmc2564 ข้อมูลดิบ'!$C$3:$CR$164,29,TRUE)</f>
        <v>5</v>
      </c>
      <c r="K60" s="44">
        <f>VLOOKUP($B60,'dmc2564 ข้อมูลดิบ'!$C$3:$CR$164,33,TRUE)</f>
        <v>4</v>
      </c>
      <c r="L60" s="44">
        <f>VLOOKUP($B60,'dmc2564 ข้อมูลดิบ'!$C$3:$CR$164,37,TRUE)</f>
        <v>9</v>
      </c>
      <c r="M60" s="44">
        <f>VLOOKUP($B60,'dmc2564 ข้อมูลดิบ'!$C$3:$CR$164,41,TRUE)</f>
        <v>6</v>
      </c>
      <c r="N60" s="39">
        <f t="shared" si="1"/>
        <v>41</v>
      </c>
      <c r="O60" s="44">
        <f>VLOOKUP($B60,'dmc2564 ข้อมูลดิบ'!$C$3:$CR$164,49,TRUE)</f>
        <v>0</v>
      </c>
      <c r="P60" s="44">
        <f>VLOOKUP($B60,'dmc2564 ข้อมูลดิบ'!$C$3:$CR$164,53,TRUE)</f>
        <v>0</v>
      </c>
      <c r="Q60" s="44">
        <f>VLOOKUP($B60,'dmc2564 ข้อมูลดิบ'!$C$3:$CR$164,57,TRUE)</f>
        <v>0</v>
      </c>
      <c r="R60" s="40">
        <f t="shared" si="2"/>
        <v>0</v>
      </c>
      <c r="S60" s="44">
        <f t="shared" si="3"/>
        <v>52</v>
      </c>
    </row>
    <row r="61" spans="1:19" ht="28.95" customHeight="1">
      <c r="A61" s="42">
        <v>58</v>
      </c>
      <c r="B61" s="42">
        <v>64020185</v>
      </c>
      <c r="C61" s="43" t="str">
        <f>VLOOKUP($B61,'dmc2564 ข้อมูลดิบ'!$C$3:$CR$164,2,TRUE)</f>
        <v>บ้านธารน้ำทิพย์</v>
      </c>
      <c r="D61" s="44">
        <f>VLOOKUP($B61,'dmc2564 ข้อมูลดิบ'!$C$3:$CR$164,5,TRUE)</f>
        <v>0</v>
      </c>
      <c r="E61" s="44">
        <f>VLOOKUP($B61,'dmc2564 ข้อมูลดิบ'!$C$3:$CR$164,9,TRUE)</f>
        <v>4</v>
      </c>
      <c r="F61" s="44">
        <f>VLOOKUP($B61,'dmc2564 ข้อมูลดิบ'!$C$3:$CR$164,13,TRUE)</f>
        <v>5</v>
      </c>
      <c r="G61" s="38">
        <f t="shared" si="0"/>
        <v>9</v>
      </c>
      <c r="H61" s="44">
        <f>VLOOKUP($B61,'dmc2564 ข้อมูลดิบ'!$C$3:$CR$164,21,TRUE)</f>
        <v>4</v>
      </c>
      <c r="I61" s="44">
        <f>VLOOKUP($B61,'dmc2564 ข้อมูลดิบ'!$C$3:$CR$164,25,TRUE)</f>
        <v>5</v>
      </c>
      <c r="J61" s="44">
        <f>VLOOKUP($B61,'dmc2564 ข้อมูลดิบ'!$C$3:$CR$164,29,TRUE)</f>
        <v>6</v>
      </c>
      <c r="K61" s="44">
        <f>VLOOKUP($B61,'dmc2564 ข้อมูลดิบ'!$C$3:$CR$164,33,TRUE)</f>
        <v>3</v>
      </c>
      <c r="L61" s="44">
        <f>VLOOKUP($B61,'dmc2564 ข้อมูลดิบ'!$C$3:$CR$164,37,TRUE)</f>
        <v>13</v>
      </c>
      <c r="M61" s="44">
        <f>VLOOKUP($B61,'dmc2564 ข้อมูลดิบ'!$C$3:$CR$164,41,TRUE)</f>
        <v>12</v>
      </c>
      <c r="N61" s="39">
        <f t="shared" si="1"/>
        <v>43</v>
      </c>
      <c r="O61" s="44">
        <f>VLOOKUP($B61,'dmc2564 ข้อมูลดิบ'!$C$3:$CR$164,49,TRUE)</f>
        <v>0</v>
      </c>
      <c r="P61" s="44">
        <f>VLOOKUP($B61,'dmc2564 ข้อมูลดิบ'!$C$3:$CR$164,53,TRUE)</f>
        <v>0</v>
      </c>
      <c r="Q61" s="44">
        <f>VLOOKUP($B61,'dmc2564 ข้อมูลดิบ'!$C$3:$CR$164,57,TRUE)</f>
        <v>0</v>
      </c>
      <c r="R61" s="40">
        <f t="shared" si="2"/>
        <v>0</v>
      </c>
      <c r="S61" s="44">
        <f t="shared" si="3"/>
        <v>52</v>
      </c>
    </row>
    <row r="62" spans="1:19" ht="28.95" customHeight="1">
      <c r="A62" s="42">
        <v>59</v>
      </c>
      <c r="B62" s="42">
        <v>64020193</v>
      </c>
      <c r="C62" s="43" t="str">
        <f>VLOOKUP($B62,'dmc2564 ข้อมูลดิบ'!$C$3:$CR$164,2,TRUE)</f>
        <v>บ้านฝั่งหมิ่น</v>
      </c>
      <c r="D62" s="44">
        <f>VLOOKUP($B62,'dmc2564 ข้อมูลดิบ'!$C$3:$CR$164,5,TRUE)</f>
        <v>0</v>
      </c>
      <c r="E62" s="44">
        <f>VLOOKUP($B62,'dmc2564 ข้อมูลดิบ'!$C$3:$CR$164,9,TRUE)</f>
        <v>8</v>
      </c>
      <c r="F62" s="44">
        <f>VLOOKUP($B62,'dmc2564 ข้อมูลดิบ'!$C$3:$CR$164,13,TRUE)</f>
        <v>4</v>
      </c>
      <c r="G62" s="38">
        <f t="shared" si="0"/>
        <v>12</v>
      </c>
      <c r="H62" s="44">
        <f>VLOOKUP($B62,'dmc2564 ข้อมูลดิบ'!$C$3:$CR$164,21,TRUE)</f>
        <v>3</v>
      </c>
      <c r="I62" s="44">
        <f>VLOOKUP($B62,'dmc2564 ข้อมูลดิบ'!$C$3:$CR$164,25,TRUE)</f>
        <v>6</v>
      </c>
      <c r="J62" s="44">
        <f>VLOOKUP($B62,'dmc2564 ข้อมูลดิบ'!$C$3:$CR$164,29,TRUE)</f>
        <v>6</v>
      </c>
      <c r="K62" s="44">
        <f>VLOOKUP($B62,'dmc2564 ข้อมูลดิบ'!$C$3:$CR$164,33,TRUE)</f>
        <v>8</v>
      </c>
      <c r="L62" s="44">
        <f>VLOOKUP($B62,'dmc2564 ข้อมูลดิบ'!$C$3:$CR$164,37,TRUE)</f>
        <v>8</v>
      </c>
      <c r="M62" s="44">
        <f>VLOOKUP($B62,'dmc2564 ข้อมูลดิบ'!$C$3:$CR$164,41,TRUE)</f>
        <v>9</v>
      </c>
      <c r="N62" s="39">
        <f t="shared" si="1"/>
        <v>40</v>
      </c>
      <c r="O62" s="44">
        <f>VLOOKUP($B62,'dmc2564 ข้อมูลดิบ'!$C$3:$CR$164,49,TRUE)</f>
        <v>0</v>
      </c>
      <c r="P62" s="44">
        <f>VLOOKUP($B62,'dmc2564 ข้อมูลดิบ'!$C$3:$CR$164,53,TRUE)</f>
        <v>0</v>
      </c>
      <c r="Q62" s="44">
        <f>VLOOKUP($B62,'dmc2564 ข้อมูลดิบ'!$C$3:$CR$164,57,TRUE)</f>
        <v>0</v>
      </c>
      <c r="R62" s="40">
        <f t="shared" si="2"/>
        <v>0</v>
      </c>
      <c r="S62" s="44">
        <f t="shared" si="3"/>
        <v>52</v>
      </c>
    </row>
    <row r="63" spans="1:19" ht="28.95" customHeight="1">
      <c r="A63" s="42">
        <v>60</v>
      </c>
      <c r="B63" s="42">
        <v>64020007</v>
      </c>
      <c r="C63" s="43" t="str">
        <f>VLOOKUP($B63,'dmc2564 ข้อมูลดิบ'!$C$3:$CR$164,2,TRUE)</f>
        <v>บ้านป่าคา</v>
      </c>
      <c r="D63" s="44">
        <f>VLOOKUP($B63,'dmc2564 ข้อมูลดิบ'!$C$3:$CR$164,5,TRUE)</f>
        <v>0</v>
      </c>
      <c r="E63" s="44">
        <f>VLOOKUP($B63,'dmc2564 ข้อมูลดิบ'!$C$3:$CR$164,9,TRUE)</f>
        <v>3</v>
      </c>
      <c r="F63" s="44">
        <f>VLOOKUP($B63,'dmc2564 ข้อมูลดิบ'!$C$3:$CR$164,13,TRUE)</f>
        <v>6</v>
      </c>
      <c r="G63" s="38">
        <f t="shared" si="0"/>
        <v>9</v>
      </c>
      <c r="H63" s="44">
        <f>VLOOKUP($B63,'dmc2564 ข้อมูลดิบ'!$C$3:$CR$164,21,TRUE)</f>
        <v>8</v>
      </c>
      <c r="I63" s="44">
        <f>VLOOKUP($B63,'dmc2564 ข้อมูลดิบ'!$C$3:$CR$164,25,TRUE)</f>
        <v>5</v>
      </c>
      <c r="J63" s="44">
        <f>VLOOKUP($B63,'dmc2564 ข้อมูลดิบ'!$C$3:$CR$164,29,TRUE)</f>
        <v>8</v>
      </c>
      <c r="K63" s="44">
        <f>VLOOKUP($B63,'dmc2564 ข้อมูลดิบ'!$C$3:$CR$164,33,TRUE)</f>
        <v>5</v>
      </c>
      <c r="L63" s="44">
        <f>VLOOKUP($B63,'dmc2564 ข้อมูลดิบ'!$C$3:$CR$164,37,TRUE)</f>
        <v>10</v>
      </c>
      <c r="M63" s="44">
        <f>VLOOKUP($B63,'dmc2564 ข้อมูลดิบ'!$C$3:$CR$164,41,TRUE)</f>
        <v>8</v>
      </c>
      <c r="N63" s="39">
        <f t="shared" si="1"/>
        <v>44</v>
      </c>
      <c r="O63" s="44">
        <f>VLOOKUP($B63,'dmc2564 ข้อมูลดิบ'!$C$3:$CR$164,49,TRUE)</f>
        <v>0</v>
      </c>
      <c r="P63" s="44">
        <f>VLOOKUP($B63,'dmc2564 ข้อมูลดิบ'!$C$3:$CR$164,53,TRUE)</f>
        <v>0</v>
      </c>
      <c r="Q63" s="44">
        <f>VLOOKUP($B63,'dmc2564 ข้อมูลดิบ'!$C$3:$CR$164,57,TRUE)</f>
        <v>0</v>
      </c>
      <c r="R63" s="40">
        <f t="shared" si="2"/>
        <v>0</v>
      </c>
      <c r="S63" s="44">
        <f t="shared" si="3"/>
        <v>53</v>
      </c>
    </row>
    <row r="64" spans="1:19" ht="28.95" customHeight="1">
      <c r="A64" s="42">
        <v>61</v>
      </c>
      <c r="B64" s="42">
        <v>64020045</v>
      </c>
      <c r="C64" s="43" t="str">
        <f>VLOOKUP($B64,'dmc2564 ข้อมูลดิบ'!$C$3:$CR$164,2,TRUE)</f>
        <v>บ้านสะท้อ</v>
      </c>
      <c r="D64" s="44">
        <f>VLOOKUP($B64,'dmc2564 ข้อมูลดิบ'!$C$3:$CR$164,5,TRUE)</f>
        <v>0</v>
      </c>
      <c r="E64" s="44">
        <f>VLOOKUP($B64,'dmc2564 ข้อมูลดิบ'!$C$3:$CR$164,9,TRUE)</f>
        <v>4</v>
      </c>
      <c r="F64" s="44">
        <f>VLOOKUP($B64,'dmc2564 ข้อมูลดิบ'!$C$3:$CR$164,13,TRUE)</f>
        <v>4</v>
      </c>
      <c r="G64" s="38">
        <f t="shared" si="0"/>
        <v>8</v>
      </c>
      <c r="H64" s="44">
        <f>VLOOKUP($B64,'dmc2564 ข้อมูลดิบ'!$C$3:$CR$164,21,TRUE)</f>
        <v>6</v>
      </c>
      <c r="I64" s="44">
        <f>VLOOKUP($B64,'dmc2564 ข้อมูลดิบ'!$C$3:$CR$164,25,TRUE)</f>
        <v>3</v>
      </c>
      <c r="J64" s="44">
        <f>VLOOKUP($B64,'dmc2564 ข้อมูลดิบ'!$C$3:$CR$164,29,TRUE)</f>
        <v>5</v>
      </c>
      <c r="K64" s="44">
        <f>VLOOKUP($B64,'dmc2564 ข้อมูลดิบ'!$C$3:$CR$164,33,TRUE)</f>
        <v>8</v>
      </c>
      <c r="L64" s="44">
        <f>VLOOKUP($B64,'dmc2564 ข้อมูลดิบ'!$C$3:$CR$164,37,TRUE)</f>
        <v>12</v>
      </c>
      <c r="M64" s="44">
        <f>VLOOKUP($B64,'dmc2564 ข้อมูลดิบ'!$C$3:$CR$164,41,TRUE)</f>
        <v>11</v>
      </c>
      <c r="N64" s="39">
        <f t="shared" si="1"/>
        <v>45</v>
      </c>
      <c r="O64" s="44">
        <f>VLOOKUP($B64,'dmc2564 ข้อมูลดิบ'!$C$3:$CR$164,49,TRUE)</f>
        <v>0</v>
      </c>
      <c r="P64" s="44">
        <f>VLOOKUP($B64,'dmc2564 ข้อมูลดิบ'!$C$3:$CR$164,53,TRUE)</f>
        <v>0</v>
      </c>
      <c r="Q64" s="44">
        <f>VLOOKUP($B64,'dmc2564 ข้อมูลดิบ'!$C$3:$CR$164,57,TRUE)</f>
        <v>0</v>
      </c>
      <c r="R64" s="40">
        <f t="shared" si="2"/>
        <v>0</v>
      </c>
      <c r="S64" s="44">
        <f t="shared" si="3"/>
        <v>53</v>
      </c>
    </row>
    <row r="65" spans="1:19" ht="28.95" customHeight="1">
      <c r="A65" s="42">
        <v>62</v>
      </c>
      <c r="B65" s="42">
        <v>64020139</v>
      </c>
      <c r="C65" s="43" t="str">
        <f>VLOOKUP($B65,'dmc2564 ข้อมูลดิบ'!$C$3:$CR$164,2,TRUE)</f>
        <v>วัดคุ้งยาง</v>
      </c>
      <c r="D65" s="44">
        <f>VLOOKUP($B65,'dmc2564 ข้อมูลดิบ'!$C$3:$CR$164,5,TRUE)</f>
        <v>0</v>
      </c>
      <c r="E65" s="44">
        <f>VLOOKUP($B65,'dmc2564 ข้อมูลดิบ'!$C$3:$CR$164,9,TRUE)</f>
        <v>5</v>
      </c>
      <c r="F65" s="44">
        <f>VLOOKUP($B65,'dmc2564 ข้อมูลดิบ'!$C$3:$CR$164,13,TRUE)</f>
        <v>7</v>
      </c>
      <c r="G65" s="38">
        <f t="shared" si="0"/>
        <v>12</v>
      </c>
      <c r="H65" s="44">
        <f>VLOOKUP($B65,'dmc2564 ข้อมูลดิบ'!$C$3:$CR$164,21,TRUE)</f>
        <v>8</v>
      </c>
      <c r="I65" s="44">
        <f>VLOOKUP($B65,'dmc2564 ข้อมูลดิบ'!$C$3:$CR$164,25,TRUE)</f>
        <v>6</v>
      </c>
      <c r="J65" s="44">
        <f>VLOOKUP($B65,'dmc2564 ข้อมูลดิบ'!$C$3:$CR$164,29,TRUE)</f>
        <v>7</v>
      </c>
      <c r="K65" s="44">
        <f>VLOOKUP($B65,'dmc2564 ข้อมูลดิบ'!$C$3:$CR$164,33,TRUE)</f>
        <v>4</v>
      </c>
      <c r="L65" s="44">
        <f>VLOOKUP($B65,'dmc2564 ข้อมูลดิบ'!$C$3:$CR$164,37,TRUE)</f>
        <v>10</v>
      </c>
      <c r="M65" s="44">
        <f>VLOOKUP($B65,'dmc2564 ข้อมูลดิบ'!$C$3:$CR$164,41,TRUE)</f>
        <v>6</v>
      </c>
      <c r="N65" s="39">
        <f t="shared" si="1"/>
        <v>41</v>
      </c>
      <c r="O65" s="44">
        <f>VLOOKUP($B65,'dmc2564 ข้อมูลดิบ'!$C$3:$CR$164,49,TRUE)</f>
        <v>0</v>
      </c>
      <c r="P65" s="44">
        <f>VLOOKUP($B65,'dmc2564 ข้อมูลดิบ'!$C$3:$CR$164,53,TRUE)</f>
        <v>0</v>
      </c>
      <c r="Q65" s="44">
        <f>VLOOKUP($B65,'dmc2564 ข้อมูลดิบ'!$C$3:$CR$164,57,TRUE)</f>
        <v>0</v>
      </c>
      <c r="R65" s="40">
        <f t="shared" si="2"/>
        <v>0</v>
      </c>
      <c r="S65" s="44">
        <f t="shared" si="3"/>
        <v>53</v>
      </c>
    </row>
    <row r="66" spans="1:19" ht="28.95" customHeight="1">
      <c r="A66" s="42">
        <v>63</v>
      </c>
      <c r="B66" s="42">
        <v>64020124</v>
      </c>
      <c r="C66" s="43" t="str">
        <f>VLOOKUP($B66,'dmc2564 ข้อมูลดิบ'!$C$3:$CR$164,2,TRUE)</f>
        <v>บ้านหนองป่าตอ</v>
      </c>
      <c r="D66" s="44">
        <f>VLOOKUP($B66,'dmc2564 ข้อมูลดิบ'!$C$3:$CR$164,5,TRUE)</f>
        <v>0</v>
      </c>
      <c r="E66" s="44">
        <f>VLOOKUP($B66,'dmc2564 ข้อมูลดิบ'!$C$3:$CR$164,9,TRUE)</f>
        <v>7</v>
      </c>
      <c r="F66" s="44">
        <f>VLOOKUP($B66,'dmc2564 ข้อมูลดิบ'!$C$3:$CR$164,13,TRUE)</f>
        <v>4</v>
      </c>
      <c r="G66" s="38">
        <f t="shared" si="0"/>
        <v>11</v>
      </c>
      <c r="H66" s="44">
        <f>VLOOKUP($B66,'dmc2564 ข้อมูลดิบ'!$C$3:$CR$164,21,TRUE)</f>
        <v>11</v>
      </c>
      <c r="I66" s="44">
        <f>VLOOKUP($B66,'dmc2564 ข้อมูลดิบ'!$C$3:$CR$164,25,TRUE)</f>
        <v>9</v>
      </c>
      <c r="J66" s="44">
        <f>VLOOKUP($B66,'dmc2564 ข้อมูลดิบ'!$C$3:$CR$164,29,TRUE)</f>
        <v>2</v>
      </c>
      <c r="K66" s="44">
        <f>VLOOKUP($B66,'dmc2564 ข้อมูลดิบ'!$C$3:$CR$164,33,TRUE)</f>
        <v>5</v>
      </c>
      <c r="L66" s="44">
        <f>VLOOKUP($B66,'dmc2564 ข้อมูลดิบ'!$C$3:$CR$164,37,TRUE)</f>
        <v>11</v>
      </c>
      <c r="M66" s="44">
        <f>VLOOKUP($B66,'dmc2564 ข้อมูลดิบ'!$C$3:$CR$164,41,TRUE)</f>
        <v>5</v>
      </c>
      <c r="N66" s="39">
        <f t="shared" si="1"/>
        <v>43</v>
      </c>
      <c r="O66" s="44">
        <f>VLOOKUP($B66,'dmc2564 ข้อมูลดิบ'!$C$3:$CR$164,49,TRUE)</f>
        <v>0</v>
      </c>
      <c r="P66" s="44">
        <f>VLOOKUP($B66,'dmc2564 ข้อมูลดิบ'!$C$3:$CR$164,53,TRUE)</f>
        <v>0</v>
      </c>
      <c r="Q66" s="44">
        <f>VLOOKUP($B66,'dmc2564 ข้อมูลดิบ'!$C$3:$CR$164,57,TRUE)</f>
        <v>0</v>
      </c>
      <c r="R66" s="40">
        <f t="shared" si="2"/>
        <v>0</v>
      </c>
      <c r="S66" s="44">
        <f t="shared" si="3"/>
        <v>54</v>
      </c>
    </row>
    <row r="67" spans="1:19" ht="28.95" customHeight="1">
      <c r="A67" s="42">
        <v>64</v>
      </c>
      <c r="B67" s="42">
        <v>64020135</v>
      </c>
      <c r="C67" s="43" t="str">
        <f>VLOOKUP($B67,'dmc2564 ข้อมูลดิบ'!$C$3:$CR$164,2,TRUE)</f>
        <v>บ้านไม้งาม</v>
      </c>
      <c r="D67" s="44">
        <f>VLOOKUP($B67,'dmc2564 ข้อมูลดิบ'!$C$3:$CR$164,5,TRUE)</f>
        <v>0</v>
      </c>
      <c r="E67" s="44">
        <f>VLOOKUP($B67,'dmc2564 ข้อมูลดิบ'!$C$3:$CR$164,9,TRUE)</f>
        <v>8</v>
      </c>
      <c r="F67" s="44">
        <f>VLOOKUP($B67,'dmc2564 ข้อมูลดิบ'!$C$3:$CR$164,13,TRUE)</f>
        <v>4</v>
      </c>
      <c r="G67" s="38">
        <f t="shared" si="0"/>
        <v>12</v>
      </c>
      <c r="H67" s="44">
        <f>VLOOKUP($B67,'dmc2564 ข้อมูลดิบ'!$C$3:$CR$164,21,TRUE)</f>
        <v>6</v>
      </c>
      <c r="I67" s="44">
        <f>VLOOKUP($B67,'dmc2564 ข้อมูลดิบ'!$C$3:$CR$164,25,TRUE)</f>
        <v>7</v>
      </c>
      <c r="J67" s="44">
        <f>VLOOKUP($B67,'dmc2564 ข้อมูลดิบ'!$C$3:$CR$164,29,TRUE)</f>
        <v>10</v>
      </c>
      <c r="K67" s="44">
        <f>VLOOKUP($B67,'dmc2564 ข้อมูลดิบ'!$C$3:$CR$164,33,TRUE)</f>
        <v>3</v>
      </c>
      <c r="L67" s="44">
        <f>VLOOKUP($B67,'dmc2564 ข้อมูลดิบ'!$C$3:$CR$164,37,TRUE)</f>
        <v>4</v>
      </c>
      <c r="M67" s="44">
        <f>VLOOKUP($B67,'dmc2564 ข้อมูลดิบ'!$C$3:$CR$164,41,TRUE)</f>
        <v>12</v>
      </c>
      <c r="N67" s="39">
        <f t="shared" si="1"/>
        <v>42</v>
      </c>
      <c r="O67" s="44">
        <f>VLOOKUP($B67,'dmc2564 ข้อมูลดิบ'!$C$3:$CR$164,49,TRUE)</f>
        <v>0</v>
      </c>
      <c r="P67" s="44">
        <f>VLOOKUP($B67,'dmc2564 ข้อมูลดิบ'!$C$3:$CR$164,53,TRUE)</f>
        <v>0</v>
      </c>
      <c r="Q67" s="44">
        <f>VLOOKUP($B67,'dmc2564 ข้อมูลดิบ'!$C$3:$CR$164,57,TRUE)</f>
        <v>0</v>
      </c>
      <c r="R67" s="40">
        <f t="shared" si="2"/>
        <v>0</v>
      </c>
      <c r="S67" s="44">
        <f t="shared" si="3"/>
        <v>54</v>
      </c>
    </row>
    <row r="68" spans="1:19" ht="28.95" customHeight="1">
      <c r="A68" s="42">
        <v>65</v>
      </c>
      <c r="B68" s="42">
        <v>64020168</v>
      </c>
      <c r="C68" s="43" t="str">
        <f>VLOOKUP($B68,'dmc2564 ข้อมูลดิบ'!$C$3:$CR$164,2,TRUE)</f>
        <v>วัดบ้านคลอง</v>
      </c>
      <c r="D68" s="44">
        <f>VLOOKUP($B68,'dmc2564 ข้อมูลดิบ'!$C$3:$CR$164,5,TRUE)</f>
        <v>0</v>
      </c>
      <c r="E68" s="44">
        <f>VLOOKUP($B68,'dmc2564 ข้อมูลดิบ'!$C$3:$CR$164,9,TRUE)</f>
        <v>5</v>
      </c>
      <c r="F68" s="44">
        <f>VLOOKUP($B68,'dmc2564 ข้อมูลดิบ'!$C$3:$CR$164,13,TRUE)</f>
        <v>15</v>
      </c>
      <c r="G68" s="38">
        <f t="shared" ref="G68:G114" si="4">SUM(D68:F68)</f>
        <v>20</v>
      </c>
      <c r="H68" s="44">
        <f>VLOOKUP($B68,'dmc2564 ข้อมูลดิบ'!$C$3:$CR$164,21,TRUE)</f>
        <v>5</v>
      </c>
      <c r="I68" s="44">
        <f>VLOOKUP($B68,'dmc2564 ข้อมูลดิบ'!$C$3:$CR$164,25,TRUE)</f>
        <v>2</v>
      </c>
      <c r="J68" s="44">
        <f>VLOOKUP($B68,'dmc2564 ข้อมูลดิบ'!$C$3:$CR$164,29,TRUE)</f>
        <v>7</v>
      </c>
      <c r="K68" s="44">
        <f>VLOOKUP($B68,'dmc2564 ข้อมูลดิบ'!$C$3:$CR$164,33,TRUE)</f>
        <v>8</v>
      </c>
      <c r="L68" s="44">
        <f>VLOOKUP($B68,'dmc2564 ข้อมูลดิบ'!$C$3:$CR$164,37,TRUE)</f>
        <v>5</v>
      </c>
      <c r="M68" s="44">
        <f>VLOOKUP($B68,'dmc2564 ข้อมูลดิบ'!$C$3:$CR$164,41,TRUE)</f>
        <v>7</v>
      </c>
      <c r="N68" s="39">
        <f t="shared" ref="N68:N114" si="5">SUM(H68:M68)</f>
        <v>34</v>
      </c>
      <c r="O68" s="44">
        <f>VLOOKUP($B68,'dmc2564 ข้อมูลดิบ'!$C$3:$CR$164,49,TRUE)</f>
        <v>0</v>
      </c>
      <c r="P68" s="44">
        <f>VLOOKUP($B68,'dmc2564 ข้อมูลดิบ'!$C$3:$CR$164,53,TRUE)</f>
        <v>0</v>
      </c>
      <c r="Q68" s="44">
        <f>VLOOKUP($B68,'dmc2564 ข้อมูลดิบ'!$C$3:$CR$164,57,TRUE)</f>
        <v>0</v>
      </c>
      <c r="R68" s="40">
        <f t="shared" ref="R68:R114" si="6">SUM(O68:Q68)</f>
        <v>0</v>
      </c>
      <c r="S68" s="44">
        <f t="shared" ref="S68:S114" si="7">SUM(R68,G68,N68)</f>
        <v>54</v>
      </c>
    </row>
    <row r="69" spans="1:19" ht="28.95" customHeight="1">
      <c r="A69" s="42">
        <v>66</v>
      </c>
      <c r="B69" s="42">
        <v>64020170</v>
      </c>
      <c r="C69" s="43" t="str">
        <f>VLOOKUP($B69,'dmc2564 ข้อมูลดิบ'!$C$3:$CR$164,2,TRUE)</f>
        <v>วัดบ้านเหมือง</v>
      </c>
      <c r="D69" s="44">
        <f>VLOOKUP($B69,'dmc2564 ข้อมูลดิบ'!$C$3:$CR$164,5,TRUE)</f>
        <v>4</v>
      </c>
      <c r="E69" s="44">
        <f>VLOOKUP($B69,'dmc2564 ข้อมูลดิบ'!$C$3:$CR$164,9,TRUE)</f>
        <v>5</v>
      </c>
      <c r="F69" s="44">
        <f>VLOOKUP($B69,'dmc2564 ข้อมูลดิบ'!$C$3:$CR$164,13,TRUE)</f>
        <v>5</v>
      </c>
      <c r="G69" s="38">
        <f t="shared" si="4"/>
        <v>14</v>
      </c>
      <c r="H69" s="44">
        <f>VLOOKUP($B69,'dmc2564 ข้อมูลดิบ'!$C$3:$CR$164,21,TRUE)</f>
        <v>7</v>
      </c>
      <c r="I69" s="44">
        <f>VLOOKUP($B69,'dmc2564 ข้อมูลดิบ'!$C$3:$CR$164,25,TRUE)</f>
        <v>5</v>
      </c>
      <c r="J69" s="44">
        <f>VLOOKUP($B69,'dmc2564 ข้อมูลดิบ'!$C$3:$CR$164,29,TRUE)</f>
        <v>7</v>
      </c>
      <c r="K69" s="44">
        <f>VLOOKUP($B69,'dmc2564 ข้อมูลดิบ'!$C$3:$CR$164,33,TRUE)</f>
        <v>8</v>
      </c>
      <c r="L69" s="44">
        <f>VLOOKUP($B69,'dmc2564 ข้อมูลดิบ'!$C$3:$CR$164,37,TRUE)</f>
        <v>8</v>
      </c>
      <c r="M69" s="44">
        <f>VLOOKUP($B69,'dmc2564 ข้อมูลดิบ'!$C$3:$CR$164,41,TRUE)</f>
        <v>5</v>
      </c>
      <c r="N69" s="39">
        <f t="shared" si="5"/>
        <v>40</v>
      </c>
      <c r="O69" s="44">
        <f>VLOOKUP($B69,'dmc2564 ข้อมูลดิบ'!$C$3:$CR$164,49,TRUE)</f>
        <v>0</v>
      </c>
      <c r="P69" s="44">
        <f>VLOOKUP($B69,'dmc2564 ข้อมูลดิบ'!$C$3:$CR$164,53,TRUE)</f>
        <v>0</v>
      </c>
      <c r="Q69" s="44">
        <f>VLOOKUP($B69,'dmc2564 ข้อมูลดิบ'!$C$3:$CR$164,57,TRUE)</f>
        <v>0</v>
      </c>
      <c r="R69" s="40">
        <f t="shared" si="6"/>
        <v>0</v>
      </c>
      <c r="S69" s="44">
        <f t="shared" si="7"/>
        <v>54</v>
      </c>
    </row>
    <row r="70" spans="1:19" ht="28.95" customHeight="1">
      <c r="A70" s="42">
        <v>67</v>
      </c>
      <c r="B70" s="42">
        <v>64020110</v>
      </c>
      <c r="C70" s="43" t="str">
        <f>VLOOKUP($B70,'dmc2564 ข้อมูลดิบ'!$C$3:$CR$164,2,TRUE)</f>
        <v>วัดเกาะ</v>
      </c>
      <c r="D70" s="44">
        <f>VLOOKUP($B70,'dmc2564 ข้อมูลดิบ'!$C$3:$CR$164,5,TRUE)</f>
        <v>3</v>
      </c>
      <c r="E70" s="44">
        <f>VLOOKUP($B70,'dmc2564 ข้อมูลดิบ'!$C$3:$CR$164,9,TRUE)</f>
        <v>5</v>
      </c>
      <c r="F70" s="44">
        <f>VLOOKUP($B70,'dmc2564 ข้อมูลดิบ'!$C$3:$CR$164,13,TRUE)</f>
        <v>3</v>
      </c>
      <c r="G70" s="38">
        <f t="shared" si="4"/>
        <v>11</v>
      </c>
      <c r="H70" s="44">
        <f>VLOOKUP($B70,'dmc2564 ข้อมูลดิบ'!$C$3:$CR$164,21,TRUE)</f>
        <v>5</v>
      </c>
      <c r="I70" s="44">
        <f>VLOOKUP($B70,'dmc2564 ข้อมูลดิบ'!$C$3:$CR$164,25,TRUE)</f>
        <v>8</v>
      </c>
      <c r="J70" s="44">
        <f>VLOOKUP($B70,'dmc2564 ข้อมูลดิบ'!$C$3:$CR$164,29,TRUE)</f>
        <v>6</v>
      </c>
      <c r="K70" s="44">
        <f>VLOOKUP($B70,'dmc2564 ข้อมูลดิบ'!$C$3:$CR$164,33,TRUE)</f>
        <v>7</v>
      </c>
      <c r="L70" s="44">
        <f>VLOOKUP($B70,'dmc2564 ข้อมูลดิบ'!$C$3:$CR$164,37,TRUE)</f>
        <v>6</v>
      </c>
      <c r="M70" s="44">
        <f>VLOOKUP($B70,'dmc2564 ข้อมูลดิบ'!$C$3:$CR$164,41,TRUE)</f>
        <v>13</v>
      </c>
      <c r="N70" s="39">
        <f t="shared" si="5"/>
        <v>45</v>
      </c>
      <c r="O70" s="44">
        <f>VLOOKUP($B70,'dmc2564 ข้อมูลดิบ'!$C$3:$CR$164,49,TRUE)</f>
        <v>0</v>
      </c>
      <c r="P70" s="44">
        <f>VLOOKUP($B70,'dmc2564 ข้อมูลดิบ'!$C$3:$CR$164,53,TRUE)</f>
        <v>0</v>
      </c>
      <c r="Q70" s="44">
        <f>VLOOKUP($B70,'dmc2564 ข้อมูลดิบ'!$C$3:$CR$164,57,TRUE)</f>
        <v>0</v>
      </c>
      <c r="R70" s="40">
        <f t="shared" si="6"/>
        <v>0</v>
      </c>
      <c r="S70" s="44">
        <f t="shared" si="7"/>
        <v>56</v>
      </c>
    </row>
    <row r="71" spans="1:19" ht="28.95" customHeight="1">
      <c r="A71" s="42">
        <v>68</v>
      </c>
      <c r="B71" s="42">
        <v>64020192</v>
      </c>
      <c r="C71" s="43" t="str">
        <f>VLOOKUP($B71,'dmc2564 ข้อมูลดิบ'!$C$3:$CR$164,2,TRUE)</f>
        <v>บ้านคลองสำราญ</v>
      </c>
      <c r="D71" s="44">
        <f>VLOOKUP($B71,'dmc2564 ข้อมูลดิบ'!$C$3:$CR$164,5,TRUE)</f>
        <v>0</v>
      </c>
      <c r="E71" s="44">
        <f>VLOOKUP($B71,'dmc2564 ข้อมูลดิบ'!$C$3:$CR$164,9,TRUE)</f>
        <v>4</v>
      </c>
      <c r="F71" s="44">
        <f>VLOOKUP($B71,'dmc2564 ข้อมูลดิบ'!$C$3:$CR$164,13,TRUE)</f>
        <v>8</v>
      </c>
      <c r="G71" s="38">
        <f t="shared" si="4"/>
        <v>12</v>
      </c>
      <c r="H71" s="44">
        <f>VLOOKUP($B71,'dmc2564 ข้อมูลดิบ'!$C$3:$CR$164,21,TRUE)</f>
        <v>5</v>
      </c>
      <c r="I71" s="44">
        <f>VLOOKUP($B71,'dmc2564 ข้อมูลดิบ'!$C$3:$CR$164,25,TRUE)</f>
        <v>8</v>
      </c>
      <c r="J71" s="44">
        <f>VLOOKUP($B71,'dmc2564 ข้อมูลดิบ'!$C$3:$CR$164,29,TRUE)</f>
        <v>4</v>
      </c>
      <c r="K71" s="44">
        <f>VLOOKUP($B71,'dmc2564 ข้อมูลดิบ'!$C$3:$CR$164,33,TRUE)</f>
        <v>6</v>
      </c>
      <c r="L71" s="44">
        <f>VLOOKUP($B71,'dmc2564 ข้อมูลดิบ'!$C$3:$CR$164,37,TRUE)</f>
        <v>7</v>
      </c>
      <c r="M71" s="44">
        <f>VLOOKUP($B71,'dmc2564 ข้อมูลดิบ'!$C$3:$CR$164,41,TRUE)</f>
        <v>14</v>
      </c>
      <c r="N71" s="39">
        <f t="shared" si="5"/>
        <v>44</v>
      </c>
      <c r="O71" s="44">
        <f>VLOOKUP($B71,'dmc2564 ข้อมูลดิบ'!$C$3:$CR$164,49,TRUE)</f>
        <v>0</v>
      </c>
      <c r="P71" s="44">
        <f>VLOOKUP($B71,'dmc2564 ข้อมูลดิบ'!$C$3:$CR$164,53,TRUE)</f>
        <v>0</v>
      </c>
      <c r="Q71" s="44">
        <f>VLOOKUP($B71,'dmc2564 ข้อมูลดิบ'!$C$3:$CR$164,57,TRUE)</f>
        <v>0</v>
      </c>
      <c r="R71" s="40">
        <f t="shared" si="6"/>
        <v>0</v>
      </c>
      <c r="S71" s="44">
        <f t="shared" si="7"/>
        <v>56</v>
      </c>
    </row>
    <row r="72" spans="1:19" ht="28.95" customHeight="1">
      <c r="A72" s="42">
        <v>69</v>
      </c>
      <c r="B72" s="42">
        <v>64020033</v>
      </c>
      <c r="C72" s="43" t="str">
        <f>VLOOKUP($B72,'dmc2564 ข้อมูลดิบ'!$C$3:$CR$164,2,TRUE)</f>
        <v>บ้านปากสาน</v>
      </c>
      <c r="D72" s="44">
        <f>VLOOKUP($B72,'dmc2564 ข้อมูลดิบ'!$C$3:$CR$164,5,TRUE)</f>
        <v>0</v>
      </c>
      <c r="E72" s="44">
        <f>VLOOKUP($B72,'dmc2564 ข้อมูลดิบ'!$C$3:$CR$164,9,TRUE)</f>
        <v>4</v>
      </c>
      <c r="F72" s="44">
        <f>VLOOKUP($B72,'dmc2564 ข้อมูลดิบ'!$C$3:$CR$164,13,TRUE)</f>
        <v>5</v>
      </c>
      <c r="G72" s="38">
        <f t="shared" si="4"/>
        <v>9</v>
      </c>
      <c r="H72" s="44">
        <f>VLOOKUP($B72,'dmc2564 ข้อมูลดิบ'!$C$3:$CR$164,21,TRUE)</f>
        <v>5</v>
      </c>
      <c r="I72" s="44">
        <f>VLOOKUP($B72,'dmc2564 ข้อมูลดิบ'!$C$3:$CR$164,25,TRUE)</f>
        <v>9</v>
      </c>
      <c r="J72" s="44">
        <f>VLOOKUP($B72,'dmc2564 ข้อมูลดิบ'!$C$3:$CR$164,29,TRUE)</f>
        <v>9</v>
      </c>
      <c r="K72" s="44">
        <f>VLOOKUP($B72,'dmc2564 ข้อมูลดิบ'!$C$3:$CR$164,33,TRUE)</f>
        <v>9</v>
      </c>
      <c r="L72" s="44">
        <f>VLOOKUP($B72,'dmc2564 ข้อมูลดิบ'!$C$3:$CR$164,37,TRUE)</f>
        <v>6</v>
      </c>
      <c r="M72" s="44">
        <f>VLOOKUP($B72,'dmc2564 ข้อมูลดิบ'!$C$3:$CR$164,41,TRUE)</f>
        <v>11</v>
      </c>
      <c r="N72" s="39">
        <f t="shared" si="5"/>
        <v>49</v>
      </c>
      <c r="O72" s="44">
        <f>VLOOKUP($B72,'dmc2564 ข้อมูลดิบ'!$C$3:$CR$164,49,TRUE)</f>
        <v>0</v>
      </c>
      <c r="P72" s="44">
        <f>VLOOKUP($B72,'dmc2564 ข้อมูลดิบ'!$C$3:$CR$164,53,TRUE)</f>
        <v>0</v>
      </c>
      <c r="Q72" s="44">
        <f>VLOOKUP($B72,'dmc2564 ข้อมูลดิบ'!$C$3:$CR$164,57,TRUE)</f>
        <v>0</v>
      </c>
      <c r="R72" s="40">
        <f t="shared" si="6"/>
        <v>0</v>
      </c>
      <c r="S72" s="44">
        <f t="shared" si="7"/>
        <v>58</v>
      </c>
    </row>
    <row r="73" spans="1:19" ht="28.95" customHeight="1">
      <c r="A73" s="42">
        <v>70</v>
      </c>
      <c r="B73" s="42">
        <v>64020179</v>
      </c>
      <c r="C73" s="43" t="str">
        <f>VLOOKUP($B73,'dmc2564 ข้อมูลดิบ'!$C$3:$CR$164,2,TRUE)</f>
        <v>บ้านหนองผักบุ้ง</v>
      </c>
      <c r="D73" s="44">
        <f>VLOOKUP($B73,'dmc2564 ข้อมูลดิบ'!$C$3:$CR$164,5,TRUE)</f>
        <v>0</v>
      </c>
      <c r="E73" s="44">
        <f>VLOOKUP($B73,'dmc2564 ข้อมูลดิบ'!$C$3:$CR$164,9,TRUE)</f>
        <v>12</v>
      </c>
      <c r="F73" s="44">
        <f>VLOOKUP($B73,'dmc2564 ข้อมูลดิบ'!$C$3:$CR$164,13,TRUE)</f>
        <v>8</v>
      </c>
      <c r="G73" s="38">
        <f t="shared" si="4"/>
        <v>20</v>
      </c>
      <c r="H73" s="44">
        <f>VLOOKUP($B73,'dmc2564 ข้อมูลดิบ'!$C$3:$CR$164,21,TRUE)</f>
        <v>8</v>
      </c>
      <c r="I73" s="44">
        <f>VLOOKUP($B73,'dmc2564 ข้อมูลดิบ'!$C$3:$CR$164,25,TRUE)</f>
        <v>9</v>
      </c>
      <c r="J73" s="44">
        <f>VLOOKUP($B73,'dmc2564 ข้อมูลดิบ'!$C$3:$CR$164,29,TRUE)</f>
        <v>6</v>
      </c>
      <c r="K73" s="44">
        <f>VLOOKUP($B73,'dmc2564 ข้อมูลดิบ'!$C$3:$CR$164,33,TRUE)</f>
        <v>5</v>
      </c>
      <c r="L73" s="44">
        <f>VLOOKUP($B73,'dmc2564 ข้อมูลดิบ'!$C$3:$CR$164,37,TRUE)</f>
        <v>5</v>
      </c>
      <c r="M73" s="44">
        <f>VLOOKUP($B73,'dmc2564 ข้อมูลดิบ'!$C$3:$CR$164,41,TRUE)</f>
        <v>5</v>
      </c>
      <c r="N73" s="39">
        <f t="shared" si="5"/>
        <v>38</v>
      </c>
      <c r="O73" s="44">
        <f>VLOOKUP($B73,'dmc2564 ข้อมูลดิบ'!$C$3:$CR$164,49,TRUE)</f>
        <v>0</v>
      </c>
      <c r="P73" s="44">
        <f>VLOOKUP($B73,'dmc2564 ข้อมูลดิบ'!$C$3:$CR$164,53,TRUE)</f>
        <v>0</v>
      </c>
      <c r="Q73" s="44">
        <f>VLOOKUP($B73,'dmc2564 ข้อมูลดิบ'!$C$3:$CR$164,57,TRUE)</f>
        <v>0</v>
      </c>
      <c r="R73" s="40">
        <f t="shared" si="6"/>
        <v>0</v>
      </c>
      <c r="S73" s="44">
        <f t="shared" si="7"/>
        <v>58</v>
      </c>
    </row>
    <row r="74" spans="1:19" ht="28.95" customHeight="1">
      <c r="A74" s="42">
        <v>71</v>
      </c>
      <c r="B74" s="42">
        <v>64020166</v>
      </c>
      <c r="C74" s="43" t="str">
        <f>VLOOKUP($B74,'dmc2564 ข้อมูลดิบ'!$C$3:$CR$164,2,TRUE)</f>
        <v>บ้านบึงสวย</v>
      </c>
      <c r="D74" s="44">
        <f>VLOOKUP($B74,'dmc2564 ข้อมูลดิบ'!$C$3:$CR$164,5,TRUE)</f>
        <v>3</v>
      </c>
      <c r="E74" s="44">
        <f>VLOOKUP($B74,'dmc2564 ข้อมูลดิบ'!$C$3:$CR$164,9,TRUE)</f>
        <v>7</v>
      </c>
      <c r="F74" s="44">
        <f>VLOOKUP($B74,'dmc2564 ข้อมูลดิบ'!$C$3:$CR$164,13,TRUE)</f>
        <v>8</v>
      </c>
      <c r="G74" s="38">
        <f t="shared" si="4"/>
        <v>18</v>
      </c>
      <c r="H74" s="44">
        <f>VLOOKUP($B74,'dmc2564 ข้อมูลดิบ'!$C$3:$CR$164,21,TRUE)</f>
        <v>8</v>
      </c>
      <c r="I74" s="44">
        <f>VLOOKUP($B74,'dmc2564 ข้อมูลดิบ'!$C$3:$CR$164,25,TRUE)</f>
        <v>10</v>
      </c>
      <c r="J74" s="44">
        <f>VLOOKUP($B74,'dmc2564 ข้อมูลดิบ'!$C$3:$CR$164,29,TRUE)</f>
        <v>11</v>
      </c>
      <c r="K74" s="44">
        <f>VLOOKUP($B74,'dmc2564 ข้อมูลดิบ'!$C$3:$CR$164,33,TRUE)</f>
        <v>3</v>
      </c>
      <c r="L74" s="44">
        <f>VLOOKUP($B74,'dmc2564 ข้อมูลดิบ'!$C$3:$CR$164,37,TRUE)</f>
        <v>4</v>
      </c>
      <c r="M74" s="44">
        <f>VLOOKUP($B74,'dmc2564 ข้อมูลดิบ'!$C$3:$CR$164,41,TRUE)</f>
        <v>5</v>
      </c>
      <c r="N74" s="39">
        <f t="shared" si="5"/>
        <v>41</v>
      </c>
      <c r="O74" s="44">
        <f>VLOOKUP($B74,'dmc2564 ข้อมูลดิบ'!$C$3:$CR$164,49,TRUE)</f>
        <v>0</v>
      </c>
      <c r="P74" s="44">
        <f>VLOOKUP($B74,'dmc2564 ข้อมูลดิบ'!$C$3:$CR$164,53,TRUE)</f>
        <v>0</v>
      </c>
      <c r="Q74" s="44">
        <f>VLOOKUP($B74,'dmc2564 ข้อมูลดิบ'!$C$3:$CR$164,57,TRUE)</f>
        <v>0</v>
      </c>
      <c r="R74" s="40">
        <f t="shared" si="6"/>
        <v>0</v>
      </c>
      <c r="S74" s="44">
        <f t="shared" si="7"/>
        <v>59</v>
      </c>
    </row>
    <row r="75" spans="1:19" ht="28.95" customHeight="1">
      <c r="A75" s="42">
        <v>72</v>
      </c>
      <c r="B75" s="42">
        <v>64020060</v>
      </c>
      <c r="C75" s="43" t="str">
        <f>VLOOKUP($B75,'dmc2564 ข้อมูลดิบ'!$C$3:$CR$164,2,TRUE)</f>
        <v>บ้านดงยาง</v>
      </c>
      <c r="D75" s="44">
        <f>VLOOKUP($B75,'dmc2564 ข้อมูลดิบ'!$C$3:$CR$164,5,TRUE)</f>
        <v>8</v>
      </c>
      <c r="E75" s="44">
        <f>VLOOKUP($B75,'dmc2564 ข้อมูลดิบ'!$C$3:$CR$164,9,TRUE)</f>
        <v>5</v>
      </c>
      <c r="F75" s="44">
        <f>VLOOKUP($B75,'dmc2564 ข้อมูลดิบ'!$C$3:$CR$164,13,TRUE)</f>
        <v>1</v>
      </c>
      <c r="G75" s="38">
        <f t="shared" si="4"/>
        <v>14</v>
      </c>
      <c r="H75" s="44">
        <f>VLOOKUP($B75,'dmc2564 ข้อมูลดิบ'!$C$3:$CR$164,21,TRUE)</f>
        <v>8</v>
      </c>
      <c r="I75" s="44">
        <f>VLOOKUP($B75,'dmc2564 ข้อมูลดิบ'!$C$3:$CR$164,25,TRUE)</f>
        <v>7</v>
      </c>
      <c r="J75" s="44">
        <f>VLOOKUP($B75,'dmc2564 ข้อมูลดิบ'!$C$3:$CR$164,29,TRUE)</f>
        <v>13</v>
      </c>
      <c r="K75" s="44">
        <f>VLOOKUP($B75,'dmc2564 ข้อมูลดิบ'!$C$3:$CR$164,33,TRUE)</f>
        <v>4</v>
      </c>
      <c r="L75" s="44">
        <f>VLOOKUP($B75,'dmc2564 ข้อมูลดิบ'!$C$3:$CR$164,37,TRUE)</f>
        <v>9</v>
      </c>
      <c r="M75" s="44">
        <f>VLOOKUP($B75,'dmc2564 ข้อมูลดิบ'!$C$3:$CR$164,41,TRUE)</f>
        <v>5</v>
      </c>
      <c r="N75" s="39">
        <f t="shared" si="5"/>
        <v>46</v>
      </c>
      <c r="O75" s="44">
        <f>VLOOKUP($B75,'dmc2564 ข้อมูลดิบ'!$C$3:$CR$164,49,TRUE)</f>
        <v>0</v>
      </c>
      <c r="P75" s="44">
        <f>VLOOKUP($B75,'dmc2564 ข้อมูลดิบ'!$C$3:$CR$164,53,TRUE)</f>
        <v>0</v>
      </c>
      <c r="Q75" s="44">
        <f>VLOOKUP($B75,'dmc2564 ข้อมูลดิบ'!$C$3:$CR$164,57,TRUE)</f>
        <v>0</v>
      </c>
      <c r="R75" s="40">
        <f t="shared" si="6"/>
        <v>0</v>
      </c>
      <c r="S75" s="44">
        <f t="shared" si="7"/>
        <v>60</v>
      </c>
    </row>
    <row r="76" spans="1:19" ht="28.95" customHeight="1">
      <c r="A76" s="42">
        <v>73</v>
      </c>
      <c r="B76" s="42">
        <v>64020019</v>
      </c>
      <c r="C76" s="43" t="str">
        <f>VLOOKUP($B76,'dmc2564 ข้อมูลดิบ'!$C$3:$CR$164,2,TRUE)</f>
        <v>บ้านแม่คุ</v>
      </c>
      <c r="D76" s="44">
        <f>VLOOKUP($B76,'dmc2564 ข้อมูลดิบ'!$C$3:$CR$164,5,TRUE)</f>
        <v>0</v>
      </c>
      <c r="E76" s="44">
        <f>VLOOKUP($B76,'dmc2564 ข้อมูลดิบ'!$C$3:$CR$164,9,TRUE)</f>
        <v>0</v>
      </c>
      <c r="F76" s="44">
        <f>VLOOKUP($B76,'dmc2564 ข้อมูลดิบ'!$C$3:$CR$164,13,TRUE)</f>
        <v>3</v>
      </c>
      <c r="G76" s="38">
        <f t="shared" si="4"/>
        <v>3</v>
      </c>
      <c r="H76" s="44">
        <f>VLOOKUP($B76,'dmc2564 ข้อมูลดิบ'!$C$3:$CR$164,21,TRUE)</f>
        <v>7</v>
      </c>
      <c r="I76" s="44">
        <f>VLOOKUP($B76,'dmc2564 ข้อมูลดิบ'!$C$3:$CR$164,25,TRUE)</f>
        <v>14</v>
      </c>
      <c r="J76" s="44">
        <f>VLOOKUP($B76,'dmc2564 ข้อมูลดิบ'!$C$3:$CR$164,29,TRUE)</f>
        <v>6</v>
      </c>
      <c r="K76" s="44">
        <f>VLOOKUP($B76,'dmc2564 ข้อมูลดิบ'!$C$3:$CR$164,33,TRUE)</f>
        <v>12</v>
      </c>
      <c r="L76" s="44">
        <f>VLOOKUP($B76,'dmc2564 ข้อมูลดิบ'!$C$3:$CR$164,37,TRUE)</f>
        <v>8</v>
      </c>
      <c r="M76" s="44">
        <f>VLOOKUP($B76,'dmc2564 ข้อมูลดิบ'!$C$3:$CR$164,41,TRUE)</f>
        <v>11</v>
      </c>
      <c r="N76" s="39">
        <f t="shared" si="5"/>
        <v>58</v>
      </c>
      <c r="O76" s="44">
        <f>VLOOKUP($B76,'dmc2564 ข้อมูลดิบ'!$C$3:$CR$164,49,TRUE)</f>
        <v>0</v>
      </c>
      <c r="P76" s="44">
        <f>VLOOKUP($B76,'dmc2564 ข้อมูลดิบ'!$C$3:$CR$164,53,TRUE)</f>
        <v>0</v>
      </c>
      <c r="Q76" s="44">
        <f>VLOOKUP($B76,'dmc2564 ข้อมูลดิบ'!$C$3:$CR$164,57,TRUE)</f>
        <v>0</v>
      </c>
      <c r="R76" s="40">
        <f t="shared" si="6"/>
        <v>0</v>
      </c>
      <c r="S76" s="44">
        <f t="shared" si="7"/>
        <v>61</v>
      </c>
    </row>
    <row r="77" spans="1:19" ht="28.95" customHeight="1">
      <c r="A77" s="42">
        <v>74</v>
      </c>
      <c r="B77" s="42">
        <v>64020100</v>
      </c>
      <c r="C77" s="43" t="str">
        <f>VLOOKUP($B77,'dmc2564 ข้อมูลดิบ'!$C$3:$CR$164,2,TRUE)</f>
        <v>บ้านวังทอง</v>
      </c>
      <c r="D77" s="44">
        <f>VLOOKUP($B77,'dmc2564 ข้อมูลดิบ'!$C$3:$CR$164,5,TRUE)</f>
        <v>0</v>
      </c>
      <c r="E77" s="44">
        <f>VLOOKUP($B77,'dmc2564 ข้อมูลดิบ'!$C$3:$CR$164,9,TRUE)</f>
        <v>10</v>
      </c>
      <c r="F77" s="44">
        <f>VLOOKUP($B77,'dmc2564 ข้อมูลดิบ'!$C$3:$CR$164,13,TRUE)</f>
        <v>12</v>
      </c>
      <c r="G77" s="38">
        <f t="shared" si="4"/>
        <v>22</v>
      </c>
      <c r="H77" s="44">
        <f>VLOOKUP($B77,'dmc2564 ข้อมูลดิบ'!$C$3:$CR$164,21,TRUE)</f>
        <v>8</v>
      </c>
      <c r="I77" s="44">
        <f>VLOOKUP($B77,'dmc2564 ข้อมูลดิบ'!$C$3:$CR$164,25,TRUE)</f>
        <v>7</v>
      </c>
      <c r="J77" s="44">
        <f>VLOOKUP($B77,'dmc2564 ข้อมูลดิบ'!$C$3:$CR$164,29,TRUE)</f>
        <v>9</v>
      </c>
      <c r="K77" s="44">
        <f>VLOOKUP($B77,'dmc2564 ข้อมูลดิบ'!$C$3:$CR$164,33,TRUE)</f>
        <v>10</v>
      </c>
      <c r="L77" s="44">
        <f>VLOOKUP($B77,'dmc2564 ข้อมูลดิบ'!$C$3:$CR$164,37,TRUE)</f>
        <v>5</v>
      </c>
      <c r="M77" s="44">
        <f>VLOOKUP($B77,'dmc2564 ข้อมูลดิบ'!$C$3:$CR$164,41,TRUE)</f>
        <v>1</v>
      </c>
      <c r="N77" s="39">
        <f t="shared" si="5"/>
        <v>40</v>
      </c>
      <c r="O77" s="44">
        <f>VLOOKUP($B77,'dmc2564 ข้อมูลดิบ'!$C$3:$CR$164,49,TRUE)</f>
        <v>0</v>
      </c>
      <c r="P77" s="44">
        <f>VLOOKUP($B77,'dmc2564 ข้อมูลดิบ'!$C$3:$CR$164,53,TRUE)</f>
        <v>0</v>
      </c>
      <c r="Q77" s="44">
        <f>VLOOKUP($B77,'dmc2564 ข้อมูลดิบ'!$C$3:$CR$164,57,TRUE)</f>
        <v>0</v>
      </c>
      <c r="R77" s="40">
        <f t="shared" si="6"/>
        <v>0</v>
      </c>
      <c r="S77" s="44">
        <f t="shared" si="7"/>
        <v>62</v>
      </c>
    </row>
    <row r="78" spans="1:19" ht="28.95" customHeight="1">
      <c r="A78" s="42">
        <v>75</v>
      </c>
      <c r="B78" s="42">
        <v>64020098</v>
      </c>
      <c r="C78" s="43" t="str">
        <f>VLOOKUP($B78,'dmc2564 ข้อมูลดิบ'!$C$3:$CR$164,2,TRUE)</f>
        <v>บ้านวังไฟไหม้</v>
      </c>
      <c r="D78" s="44">
        <f>VLOOKUP($B78,'dmc2564 ข้อมูลดิบ'!$C$3:$CR$164,5,TRUE)</f>
        <v>6</v>
      </c>
      <c r="E78" s="44">
        <f>VLOOKUP($B78,'dmc2564 ข้อมูลดิบ'!$C$3:$CR$164,9,TRUE)</f>
        <v>7</v>
      </c>
      <c r="F78" s="44">
        <f>VLOOKUP($B78,'dmc2564 ข้อมูลดิบ'!$C$3:$CR$164,13,TRUE)</f>
        <v>3</v>
      </c>
      <c r="G78" s="38">
        <f t="shared" si="4"/>
        <v>16</v>
      </c>
      <c r="H78" s="44">
        <f>VLOOKUP($B78,'dmc2564 ข้อมูลดิบ'!$C$3:$CR$164,21,TRUE)</f>
        <v>8</v>
      </c>
      <c r="I78" s="44">
        <f>VLOOKUP($B78,'dmc2564 ข้อมูลดิบ'!$C$3:$CR$164,25,TRUE)</f>
        <v>5</v>
      </c>
      <c r="J78" s="44">
        <f>VLOOKUP($B78,'dmc2564 ข้อมูลดิบ'!$C$3:$CR$164,29,TRUE)</f>
        <v>9</v>
      </c>
      <c r="K78" s="44">
        <f>VLOOKUP($B78,'dmc2564 ข้อมูลดิบ'!$C$3:$CR$164,33,TRUE)</f>
        <v>8</v>
      </c>
      <c r="L78" s="44">
        <f>VLOOKUP($B78,'dmc2564 ข้อมูลดิบ'!$C$3:$CR$164,37,TRUE)</f>
        <v>6</v>
      </c>
      <c r="M78" s="44">
        <f>VLOOKUP($B78,'dmc2564 ข้อมูลดิบ'!$C$3:$CR$164,41,TRUE)</f>
        <v>11</v>
      </c>
      <c r="N78" s="39">
        <f t="shared" si="5"/>
        <v>47</v>
      </c>
      <c r="O78" s="44">
        <f>VLOOKUP($B78,'dmc2564 ข้อมูลดิบ'!$C$3:$CR$164,49,TRUE)</f>
        <v>0</v>
      </c>
      <c r="P78" s="44">
        <f>VLOOKUP($B78,'dmc2564 ข้อมูลดิบ'!$C$3:$CR$164,53,TRUE)</f>
        <v>0</v>
      </c>
      <c r="Q78" s="44">
        <f>VLOOKUP($B78,'dmc2564 ข้อมูลดิบ'!$C$3:$CR$164,57,TRUE)</f>
        <v>0</v>
      </c>
      <c r="R78" s="40">
        <f t="shared" si="6"/>
        <v>0</v>
      </c>
      <c r="S78" s="44">
        <f t="shared" si="7"/>
        <v>63</v>
      </c>
    </row>
    <row r="79" spans="1:19" ht="28.95" customHeight="1">
      <c r="A79" s="42">
        <v>76</v>
      </c>
      <c r="B79" s="42">
        <v>64020071</v>
      </c>
      <c r="C79" s="43" t="str">
        <f>VLOOKUP($B79,'dmc2564 ข้อมูลดิบ'!$C$3:$CR$164,2,TRUE)</f>
        <v>บ้านหนองยาว</v>
      </c>
      <c r="D79" s="44">
        <f>VLOOKUP($B79,'dmc2564 ข้อมูลดิบ'!$C$3:$CR$164,5,TRUE)</f>
        <v>0</v>
      </c>
      <c r="E79" s="44">
        <f>VLOOKUP($B79,'dmc2564 ข้อมูลดิบ'!$C$3:$CR$164,9,TRUE)</f>
        <v>7</v>
      </c>
      <c r="F79" s="44">
        <f>VLOOKUP($B79,'dmc2564 ข้อมูลดิบ'!$C$3:$CR$164,13,TRUE)</f>
        <v>5</v>
      </c>
      <c r="G79" s="38">
        <f t="shared" si="4"/>
        <v>12</v>
      </c>
      <c r="H79" s="44">
        <f>VLOOKUP($B79,'dmc2564 ข้อมูลดิบ'!$C$3:$CR$164,21,TRUE)</f>
        <v>7</v>
      </c>
      <c r="I79" s="44">
        <f>VLOOKUP($B79,'dmc2564 ข้อมูลดิบ'!$C$3:$CR$164,25,TRUE)</f>
        <v>10</v>
      </c>
      <c r="J79" s="44">
        <f>VLOOKUP($B79,'dmc2564 ข้อมูลดิบ'!$C$3:$CR$164,29,TRUE)</f>
        <v>7</v>
      </c>
      <c r="K79" s="44">
        <f>VLOOKUP($B79,'dmc2564 ข้อมูลดิบ'!$C$3:$CR$164,33,TRUE)</f>
        <v>14</v>
      </c>
      <c r="L79" s="44">
        <f>VLOOKUP($B79,'dmc2564 ข้อมูลดิบ'!$C$3:$CR$164,37,TRUE)</f>
        <v>6</v>
      </c>
      <c r="M79" s="44">
        <f>VLOOKUP($B79,'dmc2564 ข้อมูลดิบ'!$C$3:$CR$164,41,TRUE)</f>
        <v>9</v>
      </c>
      <c r="N79" s="39">
        <f t="shared" si="5"/>
        <v>53</v>
      </c>
      <c r="O79" s="44">
        <f>VLOOKUP($B79,'dmc2564 ข้อมูลดิบ'!$C$3:$CR$164,49,TRUE)</f>
        <v>0</v>
      </c>
      <c r="P79" s="44">
        <f>VLOOKUP($B79,'dmc2564 ข้อมูลดิบ'!$C$3:$CR$164,53,TRUE)</f>
        <v>0</v>
      </c>
      <c r="Q79" s="44">
        <f>VLOOKUP($B79,'dmc2564 ข้อมูลดิบ'!$C$3:$CR$164,57,TRUE)</f>
        <v>0</v>
      </c>
      <c r="R79" s="40">
        <f t="shared" si="6"/>
        <v>0</v>
      </c>
      <c r="S79" s="44">
        <f t="shared" si="7"/>
        <v>65</v>
      </c>
    </row>
    <row r="80" spans="1:19" ht="28.95" customHeight="1">
      <c r="A80" s="42">
        <v>77</v>
      </c>
      <c r="B80" s="42">
        <v>64020018</v>
      </c>
      <c r="C80" s="43" t="str">
        <f>VLOOKUP($B80,'dmc2564 ข้อมูลดิบ'!$C$3:$CR$164,2,TRUE)</f>
        <v>บ้านดงย่าปา</v>
      </c>
      <c r="D80" s="44">
        <f>VLOOKUP($B80,'dmc2564 ข้อมูลดิบ'!$C$3:$CR$164,5,TRUE)</f>
        <v>0</v>
      </c>
      <c r="E80" s="44">
        <f>VLOOKUP($B80,'dmc2564 ข้อมูลดิบ'!$C$3:$CR$164,9,TRUE)</f>
        <v>4</v>
      </c>
      <c r="F80" s="44">
        <f>VLOOKUP($B80,'dmc2564 ข้อมูลดิบ'!$C$3:$CR$164,13,TRUE)</f>
        <v>11</v>
      </c>
      <c r="G80" s="38">
        <f t="shared" si="4"/>
        <v>15</v>
      </c>
      <c r="H80" s="44">
        <f>VLOOKUP($B80,'dmc2564 ข้อมูลดิบ'!$C$3:$CR$164,21,TRUE)</f>
        <v>8</v>
      </c>
      <c r="I80" s="44">
        <f>VLOOKUP($B80,'dmc2564 ข้อมูลดิบ'!$C$3:$CR$164,25,TRUE)</f>
        <v>13</v>
      </c>
      <c r="J80" s="44">
        <f>VLOOKUP($B80,'dmc2564 ข้อมูลดิบ'!$C$3:$CR$164,29,TRUE)</f>
        <v>11</v>
      </c>
      <c r="K80" s="44">
        <f>VLOOKUP($B80,'dmc2564 ข้อมูลดิบ'!$C$3:$CR$164,33,TRUE)</f>
        <v>11</v>
      </c>
      <c r="L80" s="44">
        <f>VLOOKUP($B80,'dmc2564 ข้อมูลดิบ'!$C$3:$CR$164,37,TRUE)</f>
        <v>2</v>
      </c>
      <c r="M80" s="44">
        <f>VLOOKUP($B80,'dmc2564 ข้อมูลดิบ'!$C$3:$CR$164,41,TRUE)</f>
        <v>6</v>
      </c>
      <c r="N80" s="39">
        <f t="shared" si="5"/>
        <v>51</v>
      </c>
      <c r="O80" s="44">
        <f>VLOOKUP($B80,'dmc2564 ข้อมูลดิบ'!$C$3:$CR$164,49,TRUE)</f>
        <v>0</v>
      </c>
      <c r="P80" s="44">
        <f>VLOOKUP($B80,'dmc2564 ข้อมูลดิบ'!$C$3:$CR$164,53,TRUE)</f>
        <v>0</v>
      </c>
      <c r="Q80" s="44">
        <f>VLOOKUP($B80,'dmc2564 ข้อมูลดิบ'!$C$3:$CR$164,57,TRUE)</f>
        <v>0</v>
      </c>
      <c r="R80" s="40">
        <f t="shared" si="6"/>
        <v>0</v>
      </c>
      <c r="S80" s="44">
        <f t="shared" si="7"/>
        <v>66</v>
      </c>
    </row>
    <row r="81" spans="1:19" ht="28.95" customHeight="1">
      <c r="A81" s="42">
        <v>78</v>
      </c>
      <c r="B81" s="42">
        <v>64020038</v>
      </c>
      <c r="C81" s="43" t="str">
        <f>VLOOKUP($B81,'dmc2564 ข้อมูลดิบ'!$C$3:$CR$164,2,TRUE)</f>
        <v>บ้านปางสา</v>
      </c>
      <c r="D81" s="44">
        <f>VLOOKUP($B81,'dmc2564 ข้อมูลดิบ'!$C$3:$CR$164,5,TRUE)</f>
        <v>5</v>
      </c>
      <c r="E81" s="44">
        <f>VLOOKUP($B81,'dmc2564 ข้อมูลดิบ'!$C$3:$CR$164,9,TRUE)</f>
        <v>6</v>
      </c>
      <c r="F81" s="44">
        <f>VLOOKUP($B81,'dmc2564 ข้อมูลดิบ'!$C$3:$CR$164,13,TRUE)</f>
        <v>7</v>
      </c>
      <c r="G81" s="38">
        <f t="shared" si="4"/>
        <v>18</v>
      </c>
      <c r="H81" s="44">
        <f>VLOOKUP($B81,'dmc2564 ข้อมูลดิบ'!$C$3:$CR$164,21,TRUE)</f>
        <v>9</v>
      </c>
      <c r="I81" s="44">
        <f>VLOOKUP($B81,'dmc2564 ข้อมูลดิบ'!$C$3:$CR$164,25,TRUE)</f>
        <v>13</v>
      </c>
      <c r="J81" s="44">
        <f>VLOOKUP($B81,'dmc2564 ข้อมูลดิบ'!$C$3:$CR$164,29,TRUE)</f>
        <v>7</v>
      </c>
      <c r="K81" s="44">
        <f>VLOOKUP($B81,'dmc2564 ข้อมูลดิบ'!$C$3:$CR$164,33,TRUE)</f>
        <v>7</v>
      </c>
      <c r="L81" s="44">
        <f>VLOOKUP($B81,'dmc2564 ข้อมูลดิบ'!$C$3:$CR$164,37,TRUE)</f>
        <v>2</v>
      </c>
      <c r="M81" s="44">
        <f>VLOOKUP($B81,'dmc2564 ข้อมูลดิบ'!$C$3:$CR$164,41,TRUE)</f>
        <v>10</v>
      </c>
      <c r="N81" s="39">
        <f t="shared" si="5"/>
        <v>48</v>
      </c>
      <c r="O81" s="44">
        <f>VLOOKUP($B81,'dmc2564 ข้อมูลดิบ'!$C$3:$CR$164,49,TRUE)</f>
        <v>0</v>
      </c>
      <c r="P81" s="44">
        <f>VLOOKUP($B81,'dmc2564 ข้อมูลดิบ'!$C$3:$CR$164,53,TRUE)</f>
        <v>0</v>
      </c>
      <c r="Q81" s="44">
        <f>VLOOKUP($B81,'dmc2564 ข้อมูลดิบ'!$C$3:$CR$164,57,TRUE)</f>
        <v>0</v>
      </c>
      <c r="R81" s="40">
        <f t="shared" si="6"/>
        <v>0</v>
      </c>
      <c r="S81" s="44">
        <f t="shared" si="7"/>
        <v>66</v>
      </c>
    </row>
    <row r="82" spans="1:19" ht="28.95" customHeight="1">
      <c r="A82" s="42">
        <v>79</v>
      </c>
      <c r="B82" s="42">
        <v>64020175</v>
      </c>
      <c r="C82" s="43" t="str">
        <f>VLOOKUP($B82,'dmc2564 ข้อมูลดิบ'!$C$3:$CR$164,2,TRUE)</f>
        <v>บ้านโป่งฝาง</v>
      </c>
      <c r="D82" s="44">
        <f>VLOOKUP($B82,'dmc2564 ข้อมูลดิบ'!$C$3:$CR$164,5,TRUE)</f>
        <v>0</v>
      </c>
      <c r="E82" s="44">
        <f>VLOOKUP($B82,'dmc2564 ข้อมูลดิบ'!$C$3:$CR$164,9,TRUE)</f>
        <v>14</v>
      </c>
      <c r="F82" s="44">
        <f>VLOOKUP($B82,'dmc2564 ข้อมูลดิบ'!$C$3:$CR$164,13,TRUE)</f>
        <v>7</v>
      </c>
      <c r="G82" s="38">
        <f t="shared" si="4"/>
        <v>21</v>
      </c>
      <c r="H82" s="44">
        <f>VLOOKUP($B82,'dmc2564 ข้อมูลดิบ'!$C$3:$CR$164,21,TRUE)</f>
        <v>6</v>
      </c>
      <c r="I82" s="44">
        <f>VLOOKUP($B82,'dmc2564 ข้อมูลดิบ'!$C$3:$CR$164,25,TRUE)</f>
        <v>9</v>
      </c>
      <c r="J82" s="44">
        <f>VLOOKUP($B82,'dmc2564 ข้อมูลดิบ'!$C$3:$CR$164,29,TRUE)</f>
        <v>8</v>
      </c>
      <c r="K82" s="44">
        <f>VLOOKUP($B82,'dmc2564 ข้อมูลดิบ'!$C$3:$CR$164,33,TRUE)</f>
        <v>8</v>
      </c>
      <c r="L82" s="44">
        <f>VLOOKUP($B82,'dmc2564 ข้อมูลดิบ'!$C$3:$CR$164,37,TRUE)</f>
        <v>10</v>
      </c>
      <c r="M82" s="44">
        <f>VLOOKUP($B82,'dmc2564 ข้อมูลดิบ'!$C$3:$CR$164,41,TRUE)</f>
        <v>4</v>
      </c>
      <c r="N82" s="39">
        <f t="shared" si="5"/>
        <v>45</v>
      </c>
      <c r="O82" s="44">
        <f>VLOOKUP($B82,'dmc2564 ข้อมูลดิบ'!$C$3:$CR$164,49,TRUE)</f>
        <v>0</v>
      </c>
      <c r="P82" s="44">
        <f>VLOOKUP($B82,'dmc2564 ข้อมูลดิบ'!$C$3:$CR$164,53,TRUE)</f>
        <v>0</v>
      </c>
      <c r="Q82" s="44">
        <f>VLOOKUP($B82,'dmc2564 ข้อมูลดิบ'!$C$3:$CR$164,57,TRUE)</f>
        <v>0</v>
      </c>
      <c r="R82" s="40">
        <f t="shared" si="6"/>
        <v>0</v>
      </c>
      <c r="S82" s="44">
        <f t="shared" si="7"/>
        <v>66</v>
      </c>
    </row>
    <row r="83" spans="1:19" ht="28.95" customHeight="1">
      <c r="A83" s="42">
        <v>80</v>
      </c>
      <c r="B83" s="42">
        <v>64020015</v>
      </c>
      <c r="C83" s="43" t="str">
        <f>VLOOKUP($B83,'dmc2564 ข้อมูลดิบ'!$C$3:$CR$164,2,TRUE)</f>
        <v>บ้านนาต้นจั่น</v>
      </c>
      <c r="D83" s="44">
        <f>VLOOKUP($B83,'dmc2564 ข้อมูลดิบ'!$C$3:$CR$164,5,TRUE)</f>
        <v>0</v>
      </c>
      <c r="E83" s="44">
        <f>VLOOKUP($B83,'dmc2564 ข้อมูลดิบ'!$C$3:$CR$164,9,TRUE)</f>
        <v>0</v>
      </c>
      <c r="F83" s="44">
        <f>VLOOKUP($B83,'dmc2564 ข้อมูลดิบ'!$C$3:$CR$164,13,TRUE)</f>
        <v>10</v>
      </c>
      <c r="G83" s="38">
        <f t="shared" si="4"/>
        <v>10</v>
      </c>
      <c r="H83" s="44">
        <f>VLOOKUP($B83,'dmc2564 ข้อมูลดิบ'!$C$3:$CR$164,21,TRUE)</f>
        <v>9</v>
      </c>
      <c r="I83" s="44">
        <f>VLOOKUP($B83,'dmc2564 ข้อมูลดิบ'!$C$3:$CR$164,25,TRUE)</f>
        <v>6</v>
      </c>
      <c r="J83" s="44">
        <f>VLOOKUP($B83,'dmc2564 ข้อมูลดิบ'!$C$3:$CR$164,29,TRUE)</f>
        <v>8</v>
      </c>
      <c r="K83" s="44">
        <f>VLOOKUP($B83,'dmc2564 ข้อมูลดิบ'!$C$3:$CR$164,33,TRUE)</f>
        <v>12</v>
      </c>
      <c r="L83" s="44">
        <f>VLOOKUP($B83,'dmc2564 ข้อมูลดิบ'!$C$3:$CR$164,37,TRUE)</f>
        <v>10</v>
      </c>
      <c r="M83" s="44">
        <f>VLOOKUP($B83,'dmc2564 ข้อมูลดิบ'!$C$3:$CR$164,41,TRUE)</f>
        <v>12</v>
      </c>
      <c r="N83" s="39">
        <f t="shared" si="5"/>
        <v>57</v>
      </c>
      <c r="O83" s="44">
        <f>VLOOKUP($B83,'dmc2564 ข้อมูลดิบ'!$C$3:$CR$164,49,TRUE)</f>
        <v>0</v>
      </c>
      <c r="P83" s="44">
        <f>VLOOKUP($B83,'dmc2564 ข้อมูลดิบ'!$C$3:$CR$164,53,TRUE)</f>
        <v>0</v>
      </c>
      <c r="Q83" s="44">
        <f>VLOOKUP($B83,'dmc2564 ข้อมูลดิบ'!$C$3:$CR$164,57,TRUE)</f>
        <v>0</v>
      </c>
      <c r="R83" s="40">
        <f t="shared" si="6"/>
        <v>0</v>
      </c>
      <c r="S83" s="44">
        <f t="shared" si="7"/>
        <v>67</v>
      </c>
    </row>
    <row r="84" spans="1:19" ht="28.95" customHeight="1">
      <c r="A84" s="42">
        <v>81</v>
      </c>
      <c r="B84" s="42">
        <v>64020195</v>
      </c>
      <c r="C84" s="43" t="str">
        <f>VLOOKUP($B84,'dmc2564 ข้อมูลดิบ'!$C$3:$CR$164,2,TRUE)</f>
        <v>บ้านหนองหมื่นชัย</v>
      </c>
      <c r="D84" s="44">
        <f>VLOOKUP($B84,'dmc2564 ข้อมูลดิบ'!$C$3:$CR$164,5,TRUE)</f>
        <v>0</v>
      </c>
      <c r="E84" s="44">
        <f>VLOOKUP($B84,'dmc2564 ข้อมูลดิบ'!$C$3:$CR$164,9,TRUE)</f>
        <v>9</v>
      </c>
      <c r="F84" s="44">
        <f>VLOOKUP($B84,'dmc2564 ข้อมูลดิบ'!$C$3:$CR$164,13,TRUE)</f>
        <v>9</v>
      </c>
      <c r="G84" s="38">
        <f t="shared" si="4"/>
        <v>18</v>
      </c>
      <c r="H84" s="44">
        <f>VLOOKUP($B84,'dmc2564 ข้อมูลดิบ'!$C$3:$CR$164,21,TRUE)</f>
        <v>10</v>
      </c>
      <c r="I84" s="44">
        <f>VLOOKUP($B84,'dmc2564 ข้อมูลดิบ'!$C$3:$CR$164,25,TRUE)</f>
        <v>7</v>
      </c>
      <c r="J84" s="44">
        <f>VLOOKUP($B84,'dmc2564 ข้อมูลดิบ'!$C$3:$CR$164,29,TRUE)</f>
        <v>12</v>
      </c>
      <c r="K84" s="44">
        <f>VLOOKUP($B84,'dmc2564 ข้อมูลดิบ'!$C$3:$CR$164,33,TRUE)</f>
        <v>2</v>
      </c>
      <c r="L84" s="44">
        <f>VLOOKUP($B84,'dmc2564 ข้อมูลดิบ'!$C$3:$CR$164,37,TRUE)</f>
        <v>11</v>
      </c>
      <c r="M84" s="44">
        <f>VLOOKUP($B84,'dmc2564 ข้อมูลดิบ'!$C$3:$CR$164,41,TRUE)</f>
        <v>7</v>
      </c>
      <c r="N84" s="39">
        <f t="shared" si="5"/>
        <v>49</v>
      </c>
      <c r="O84" s="44">
        <f>VLOOKUP($B84,'dmc2564 ข้อมูลดิบ'!$C$3:$CR$164,49,TRUE)</f>
        <v>0</v>
      </c>
      <c r="P84" s="44">
        <f>VLOOKUP($B84,'dmc2564 ข้อมูลดิบ'!$C$3:$CR$164,53,TRUE)</f>
        <v>0</v>
      </c>
      <c r="Q84" s="44">
        <f>VLOOKUP($B84,'dmc2564 ข้อมูลดิบ'!$C$3:$CR$164,57,TRUE)</f>
        <v>0</v>
      </c>
      <c r="R84" s="40">
        <f t="shared" si="6"/>
        <v>0</v>
      </c>
      <c r="S84" s="44">
        <f t="shared" si="7"/>
        <v>67</v>
      </c>
    </row>
    <row r="85" spans="1:19" ht="28.95" customHeight="1">
      <c r="A85" s="42">
        <v>82</v>
      </c>
      <c r="B85" s="42">
        <v>64020065</v>
      </c>
      <c r="C85" s="43" t="str">
        <f>VLOOKUP($B85,'dmc2564 ข้อมูลดิบ'!$C$3:$CR$164,2,TRUE)</f>
        <v>วัดเกาะน้อย</v>
      </c>
      <c r="D85" s="44">
        <f>VLOOKUP($B85,'dmc2564 ข้อมูลดิบ'!$C$3:$CR$164,5,TRUE)</f>
        <v>6</v>
      </c>
      <c r="E85" s="44">
        <f>VLOOKUP($B85,'dmc2564 ข้อมูลดิบ'!$C$3:$CR$164,9,TRUE)</f>
        <v>5</v>
      </c>
      <c r="F85" s="44">
        <f>VLOOKUP($B85,'dmc2564 ข้อมูลดิบ'!$C$3:$CR$164,13,TRUE)</f>
        <v>6</v>
      </c>
      <c r="G85" s="38">
        <f t="shared" si="4"/>
        <v>17</v>
      </c>
      <c r="H85" s="44">
        <f>VLOOKUP($B85,'dmc2564 ข้อมูลดิบ'!$C$3:$CR$164,21,TRUE)</f>
        <v>9</v>
      </c>
      <c r="I85" s="44">
        <f>VLOOKUP($B85,'dmc2564 ข้อมูลดิบ'!$C$3:$CR$164,25,TRUE)</f>
        <v>8</v>
      </c>
      <c r="J85" s="44">
        <f>VLOOKUP($B85,'dmc2564 ข้อมูลดิบ'!$C$3:$CR$164,29,TRUE)</f>
        <v>11</v>
      </c>
      <c r="K85" s="44">
        <f>VLOOKUP($B85,'dmc2564 ข้อมูลดิบ'!$C$3:$CR$164,33,TRUE)</f>
        <v>8</v>
      </c>
      <c r="L85" s="44">
        <f>VLOOKUP($B85,'dmc2564 ข้อมูลดิบ'!$C$3:$CR$164,37,TRUE)</f>
        <v>6</v>
      </c>
      <c r="M85" s="44">
        <f>VLOOKUP($B85,'dmc2564 ข้อมูลดิบ'!$C$3:$CR$164,41,TRUE)</f>
        <v>10</v>
      </c>
      <c r="N85" s="39">
        <f t="shared" si="5"/>
        <v>52</v>
      </c>
      <c r="O85" s="44">
        <f>VLOOKUP($B85,'dmc2564 ข้อมูลดิบ'!$C$3:$CR$164,49,TRUE)</f>
        <v>0</v>
      </c>
      <c r="P85" s="44">
        <f>VLOOKUP($B85,'dmc2564 ข้อมูลดิบ'!$C$3:$CR$164,53,TRUE)</f>
        <v>0</v>
      </c>
      <c r="Q85" s="44">
        <f>VLOOKUP($B85,'dmc2564 ข้อมูลดิบ'!$C$3:$CR$164,57,TRUE)</f>
        <v>0</v>
      </c>
      <c r="R85" s="40">
        <f t="shared" si="6"/>
        <v>0</v>
      </c>
      <c r="S85" s="44">
        <f t="shared" si="7"/>
        <v>69</v>
      </c>
    </row>
    <row r="86" spans="1:19" ht="28.95" customHeight="1">
      <c r="A86" s="42">
        <v>83</v>
      </c>
      <c r="B86" s="42">
        <v>64020088</v>
      </c>
      <c r="C86" s="43" t="str">
        <f>VLOOKUP($B86,'dmc2564 ข้อมูลดิบ'!$C$3:$CR$164,2,TRUE)</f>
        <v>บ้านวังสมบูรณ์</v>
      </c>
      <c r="D86" s="44">
        <f>VLOOKUP($B86,'dmc2564 ข้อมูลดิบ'!$C$3:$CR$164,5,TRUE)</f>
        <v>5</v>
      </c>
      <c r="E86" s="44">
        <f>VLOOKUP($B86,'dmc2564 ข้อมูลดิบ'!$C$3:$CR$164,9,TRUE)</f>
        <v>8</v>
      </c>
      <c r="F86" s="44">
        <f>VLOOKUP($B86,'dmc2564 ข้อมูลดิบ'!$C$3:$CR$164,13,TRUE)</f>
        <v>9</v>
      </c>
      <c r="G86" s="38">
        <f t="shared" si="4"/>
        <v>22</v>
      </c>
      <c r="H86" s="44">
        <f>VLOOKUP($B86,'dmc2564 ข้อมูลดิบ'!$C$3:$CR$164,21,TRUE)</f>
        <v>6</v>
      </c>
      <c r="I86" s="44">
        <f>VLOOKUP($B86,'dmc2564 ข้อมูลดิบ'!$C$3:$CR$164,25,TRUE)</f>
        <v>11</v>
      </c>
      <c r="J86" s="44">
        <f>VLOOKUP($B86,'dmc2564 ข้อมูลดิบ'!$C$3:$CR$164,29,TRUE)</f>
        <v>4</v>
      </c>
      <c r="K86" s="44">
        <f>VLOOKUP($B86,'dmc2564 ข้อมูลดิบ'!$C$3:$CR$164,33,TRUE)</f>
        <v>15</v>
      </c>
      <c r="L86" s="44">
        <f>VLOOKUP($B86,'dmc2564 ข้อมูลดิบ'!$C$3:$CR$164,37,TRUE)</f>
        <v>4</v>
      </c>
      <c r="M86" s="44">
        <f>VLOOKUP($B86,'dmc2564 ข้อมูลดิบ'!$C$3:$CR$164,41,TRUE)</f>
        <v>8</v>
      </c>
      <c r="N86" s="39">
        <f t="shared" si="5"/>
        <v>48</v>
      </c>
      <c r="O86" s="44">
        <f>VLOOKUP($B86,'dmc2564 ข้อมูลดิบ'!$C$3:$CR$164,49,TRUE)</f>
        <v>0</v>
      </c>
      <c r="P86" s="44">
        <f>VLOOKUP($B86,'dmc2564 ข้อมูลดิบ'!$C$3:$CR$164,53,TRUE)</f>
        <v>0</v>
      </c>
      <c r="Q86" s="44">
        <f>VLOOKUP($B86,'dmc2564 ข้อมูลดิบ'!$C$3:$CR$164,57,TRUE)</f>
        <v>0</v>
      </c>
      <c r="R86" s="40">
        <f t="shared" si="6"/>
        <v>0</v>
      </c>
      <c r="S86" s="44">
        <f t="shared" si="7"/>
        <v>70</v>
      </c>
    </row>
    <row r="87" spans="1:19" ht="28.95" customHeight="1">
      <c r="A87" s="42">
        <v>84</v>
      </c>
      <c r="B87" s="42">
        <v>64020041</v>
      </c>
      <c r="C87" s="43" t="str">
        <f>VLOOKUP($B87,'dmc2564 ข้อมูลดิบ'!$C$3:$CR$164,2,TRUE)</f>
        <v>บ้านปากสิน(ตันประชานุเคราะห์)</v>
      </c>
      <c r="D87" s="44">
        <f>VLOOKUP($B87,'dmc2564 ข้อมูลดิบ'!$C$3:$CR$164,5,TRUE)</f>
        <v>1</v>
      </c>
      <c r="E87" s="44">
        <f>VLOOKUP($B87,'dmc2564 ข้อมูลดิบ'!$C$3:$CR$164,9,TRUE)</f>
        <v>3</v>
      </c>
      <c r="F87" s="44">
        <f>VLOOKUP($B87,'dmc2564 ข้อมูลดิบ'!$C$3:$CR$164,13,TRUE)</f>
        <v>6</v>
      </c>
      <c r="G87" s="38">
        <f t="shared" si="4"/>
        <v>10</v>
      </c>
      <c r="H87" s="44">
        <f>VLOOKUP($B87,'dmc2564 ข้อมูลดิบ'!$C$3:$CR$164,21,TRUE)</f>
        <v>8</v>
      </c>
      <c r="I87" s="44">
        <f>VLOOKUP($B87,'dmc2564 ข้อมูลดิบ'!$C$3:$CR$164,25,TRUE)</f>
        <v>4</v>
      </c>
      <c r="J87" s="44">
        <f>VLOOKUP($B87,'dmc2564 ข้อมูลดิบ'!$C$3:$CR$164,29,TRUE)</f>
        <v>0</v>
      </c>
      <c r="K87" s="44">
        <f>VLOOKUP($B87,'dmc2564 ข้อมูลดิบ'!$C$3:$CR$164,33,TRUE)</f>
        <v>10</v>
      </c>
      <c r="L87" s="44">
        <f>VLOOKUP($B87,'dmc2564 ข้อมูลดิบ'!$C$3:$CR$164,37,TRUE)</f>
        <v>22</v>
      </c>
      <c r="M87" s="44">
        <f>VLOOKUP($B87,'dmc2564 ข้อมูลดิบ'!$C$3:$CR$164,41,TRUE)</f>
        <v>17</v>
      </c>
      <c r="N87" s="39">
        <f t="shared" si="5"/>
        <v>61</v>
      </c>
      <c r="O87" s="44">
        <f>VLOOKUP($B87,'dmc2564 ข้อมูลดิบ'!$C$3:$CR$164,49,TRUE)</f>
        <v>0</v>
      </c>
      <c r="P87" s="44">
        <f>VLOOKUP($B87,'dmc2564 ข้อมูลดิบ'!$C$3:$CR$164,53,TRUE)</f>
        <v>0</v>
      </c>
      <c r="Q87" s="44">
        <f>VLOOKUP($B87,'dmc2564 ข้อมูลดิบ'!$C$3:$CR$164,57,TRUE)</f>
        <v>0</v>
      </c>
      <c r="R87" s="40">
        <f t="shared" si="6"/>
        <v>0</v>
      </c>
      <c r="S87" s="44">
        <f t="shared" si="7"/>
        <v>71</v>
      </c>
    </row>
    <row r="88" spans="1:19" ht="28.95" customHeight="1">
      <c r="A88" s="42">
        <v>85</v>
      </c>
      <c r="B88" s="42">
        <v>64020085</v>
      </c>
      <c r="C88" s="43" t="str">
        <f>VLOOKUP($B88,'dmc2564 ข้อมูลดิบ'!$C$3:$CR$164,2,TRUE)</f>
        <v>บ้านวังตามน(น้อยประชาสรรค์)</v>
      </c>
      <c r="D88" s="44">
        <f>VLOOKUP($B88,'dmc2564 ข้อมูลดิบ'!$C$3:$CR$164,5,TRUE)</f>
        <v>5</v>
      </c>
      <c r="E88" s="44">
        <f>VLOOKUP($B88,'dmc2564 ข้อมูลดิบ'!$C$3:$CR$164,9,TRUE)</f>
        <v>11</v>
      </c>
      <c r="F88" s="44">
        <f>VLOOKUP($B88,'dmc2564 ข้อมูลดิบ'!$C$3:$CR$164,13,TRUE)</f>
        <v>5</v>
      </c>
      <c r="G88" s="38">
        <f t="shared" si="4"/>
        <v>21</v>
      </c>
      <c r="H88" s="44">
        <f>VLOOKUP($B88,'dmc2564 ข้อมูลดิบ'!$C$3:$CR$164,21,TRUE)</f>
        <v>6</v>
      </c>
      <c r="I88" s="44">
        <f>VLOOKUP($B88,'dmc2564 ข้อมูลดิบ'!$C$3:$CR$164,25,TRUE)</f>
        <v>11</v>
      </c>
      <c r="J88" s="44">
        <f>VLOOKUP($B88,'dmc2564 ข้อมูลดิบ'!$C$3:$CR$164,29,TRUE)</f>
        <v>8</v>
      </c>
      <c r="K88" s="44">
        <f>VLOOKUP($B88,'dmc2564 ข้อมูลดิบ'!$C$3:$CR$164,33,TRUE)</f>
        <v>7</v>
      </c>
      <c r="L88" s="44">
        <f>VLOOKUP($B88,'dmc2564 ข้อมูลดิบ'!$C$3:$CR$164,37,TRUE)</f>
        <v>10</v>
      </c>
      <c r="M88" s="44">
        <f>VLOOKUP($B88,'dmc2564 ข้อมูลดิบ'!$C$3:$CR$164,41,TRUE)</f>
        <v>9</v>
      </c>
      <c r="N88" s="39">
        <f t="shared" si="5"/>
        <v>51</v>
      </c>
      <c r="O88" s="44">
        <f>VLOOKUP($B88,'dmc2564 ข้อมูลดิบ'!$C$3:$CR$164,49,TRUE)</f>
        <v>0</v>
      </c>
      <c r="P88" s="44">
        <f>VLOOKUP($B88,'dmc2564 ข้อมูลดิบ'!$C$3:$CR$164,53,TRUE)</f>
        <v>0</v>
      </c>
      <c r="Q88" s="44">
        <f>VLOOKUP($B88,'dmc2564 ข้อมูลดิบ'!$C$3:$CR$164,57,TRUE)</f>
        <v>0</v>
      </c>
      <c r="R88" s="40">
        <f t="shared" si="6"/>
        <v>0</v>
      </c>
      <c r="S88" s="44">
        <f t="shared" si="7"/>
        <v>72</v>
      </c>
    </row>
    <row r="89" spans="1:19" ht="28.95" customHeight="1">
      <c r="A89" s="42">
        <v>86</v>
      </c>
      <c r="B89" s="42">
        <v>64020176</v>
      </c>
      <c r="C89" s="43" t="str">
        <f>VLOOKUP($B89,'dmc2564 ข้อมูลดิบ'!$C$3:$CR$164,2,TRUE)</f>
        <v>เชิงผา</v>
      </c>
      <c r="D89" s="44">
        <f>VLOOKUP($B89,'dmc2564 ข้อมูลดิบ'!$C$3:$CR$164,5,TRUE)</f>
        <v>0</v>
      </c>
      <c r="E89" s="44">
        <f>VLOOKUP($B89,'dmc2564 ข้อมูลดิบ'!$C$3:$CR$164,9,TRUE)</f>
        <v>10</v>
      </c>
      <c r="F89" s="44">
        <f>VLOOKUP($B89,'dmc2564 ข้อมูลดิบ'!$C$3:$CR$164,13,TRUE)</f>
        <v>15</v>
      </c>
      <c r="G89" s="38">
        <f t="shared" si="4"/>
        <v>25</v>
      </c>
      <c r="H89" s="44">
        <f>VLOOKUP($B89,'dmc2564 ข้อมูลดิบ'!$C$3:$CR$164,21,TRUE)</f>
        <v>12</v>
      </c>
      <c r="I89" s="44">
        <f>VLOOKUP($B89,'dmc2564 ข้อมูลดิบ'!$C$3:$CR$164,25,TRUE)</f>
        <v>5</v>
      </c>
      <c r="J89" s="44">
        <f>VLOOKUP($B89,'dmc2564 ข้อมูลดิบ'!$C$3:$CR$164,29,TRUE)</f>
        <v>8</v>
      </c>
      <c r="K89" s="44">
        <f>VLOOKUP($B89,'dmc2564 ข้อมูลดิบ'!$C$3:$CR$164,33,TRUE)</f>
        <v>7</v>
      </c>
      <c r="L89" s="44">
        <f>VLOOKUP($B89,'dmc2564 ข้อมูลดิบ'!$C$3:$CR$164,37,TRUE)</f>
        <v>10</v>
      </c>
      <c r="M89" s="44">
        <f>VLOOKUP($B89,'dmc2564 ข้อมูลดิบ'!$C$3:$CR$164,41,TRUE)</f>
        <v>5</v>
      </c>
      <c r="N89" s="39">
        <f t="shared" si="5"/>
        <v>47</v>
      </c>
      <c r="O89" s="44">
        <f>VLOOKUP($B89,'dmc2564 ข้อมูลดิบ'!$C$3:$CR$164,49,TRUE)</f>
        <v>0</v>
      </c>
      <c r="P89" s="44">
        <f>VLOOKUP($B89,'dmc2564 ข้อมูลดิบ'!$C$3:$CR$164,53,TRUE)</f>
        <v>0</v>
      </c>
      <c r="Q89" s="44">
        <f>VLOOKUP($B89,'dmc2564 ข้อมูลดิบ'!$C$3:$CR$164,57,TRUE)</f>
        <v>0</v>
      </c>
      <c r="R89" s="40">
        <f t="shared" si="6"/>
        <v>0</v>
      </c>
      <c r="S89" s="44">
        <f t="shared" si="7"/>
        <v>72</v>
      </c>
    </row>
    <row r="90" spans="1:19" ht="28.95" customHeight="1">
      <c r="A90" s="42">
        <v>87</v>
      </c>
      <c r="B90" s="42">
        <v>64020174</v>
      </c>
      <c r="C90" s="43" t="str">
        <f>VLOOKUP($B90,'dmc2564 ข้อมูลดิบ'!$C$3:$CR$164,2,TRUE)</f>
        <v>บ้านหัวฝาย</v>
      </c>
      <c r="D90" s="44">
        <f>VLOOKUP($B90,'dmc2564 ข้อมูลดิบ'!$C$3:$CR$164,5,TRUE)</f>
        <v>0</v>
      </c>
      <c r="E90" s="44">
        <f>VLOOKUP($B90,'dmc2564 ข้อมูลดิบ'!$C$3:$CR$164,9,TRUE)</f>
        <v>10</v>
      </c>
      <c r="F90" s="44">
        <f>VLOOKUP($B90,'dmc2564 ข้อมูลดิบ'!$C$3:$CR$164,13,TRUE)</f>
        <v>13</v>
      </c>
      <c r="G90" s="38">
        <f t="shared" si="4"/>
        <v>23</v>
      </c>
      <c r="H90" s="44">
        <f>VLOOKUP($B90,'dmc2564 ข้อมูลดิบ'!$C$3:$CR$164,21,TRUE)</f>
        <v>11</v>
      </c>
      <c r="I90" s="44">
        <f>VLOOKUP($B90,'dmc2564 ข้อมูลดิบ'!$C$3:$CR$164,25,TRUE)</f>
        <v>9</v>
      </c>
      <c r="J90" s="44">
        <f>VLOOKUP($B90,'dmc2564 ข้อมูลดิบ'!$C$3:$CR$164,29,TRUE)</f>
        <v>9</v>
      </c>
      <c r="K90" s="44">
        <f>VLOOKUP($B90,'dmc2564 ข้อมูลดิบ'!$C$3:$CR$164,33,TRUE)</f>
        <v>9</v>
      </c>
      <c r="L90" s="44">
        <f>VLOOKUP($B90,'dmc2564 ข้อมูลดิบ'!$C$3:$CR$164,37,TRUE)</f>
        <v>10</v>
      </c>
      <c r="M90" s="44">
        <f>VLOOKUP($B90,'dmc2564 ข้อมูลดิบ'!$C$3:$CR$164,41,TRUE)</f>
        <v>5</v>
      </c>
      <c r="N90" s="39">
        <f t="shared" si="5"/>
        <v>53</v>
      </c>
      <c r="O90" s="44">
        <f>VLOOKUP($B90,'dmc2564 ข้อมูลดิบ'!$C$3:$CR$164,49,TRUE)</f>
        <v>0</v>
      </c>
      <c r="P90" s="44">
        <f>VLOOKUP($B90,'dmc2564 ข้อมูลดิบ'!$C$3:$CR$164,53,TRUE)</f>
        <v>0</v>
      </c>
      <c r="Q90" s="44">
        <f>VLOOKUP($B90,'dmc2564 ข้อมูลดิบ'!$C$3:$CR$164,57,TRUE)</f>
        <v>0</v>
      </c>
      <c r="R90" s="40">
        <f t="shared" si="6"/>
        <v>0</v>
      </c>
      <c r="S90" s="44">
        <f t="shared" si="7"/>
        <v>76</v>
      </c>
    </row>
    <row r="91" spans="1:19" ht="27.9" customHeight="1">
      <c r="A91" s="42">
        <v>88</v>
      </c>
      <c r="B91" s="42">
        <v>64020039</v>
      </c>
      <c r="C91" s="43" t="str">
        <f>VLOOKUP($B91,'dmc2564 ข้อมูลดิบ'!$C$3:$CR$164,2,TRUE)</f>
        <v>บ้านโป่งตีนตั่ง</v>
      </c>
      <c r="D91" s="44">
        <f>VLOOKUP($B91,'dmc2564 ข้อมูลดิบ'!$C$3:$CR$164,5,TRUE)</f>
        <v>7</v>
      </c>
      <c r="E91" s="44">
        <f>VLOOKUP($B91,'dmc2564 ข้อมูลดิบ'!$C$3:$CR$164,9,TRUE)</f>
        <v>6</v>
      </c>
      <c r="F91" s="44">
        <f>VLOOKUP($B91,'dmc2564 ข้อมูลดิบ'!$C$3:$CR$164,13,TRUE)</f>
        <v>9</v>
      </c>
      <c r="G91" s="38">
        <f t="shared" si="4"/>
        <v>22</v>
      </c>
      <c r="H91" s="44">
        <f>VLOOKUP($B91,'dmc2564 ข้อมูลดิบ'!$C$3:$CR$164,21,TRUE)</f>
        <v>4</v>
      </c>
      <c r="I91" s="44">
        <f>VLOOKUP($B91,'dmc2564 ข้อมูลดิบ'!$C$3:$CR$164,25,TRUE)</f>
        <v>14</v>
      </c>
      <c r="J91" s="44">
        <f>VLOOKUP($B91,'dmc2564 ข้อมูลดิบ'!$C$3:$CR$164,29,TRUE)</f>
        <v>9</v>
      </c>
      <c r="K91" s="44">
        <f>VLOOKUP($B91,'dmc2564 ข้อมูลดิบ'!$C$3:$CR$164,33,TRUE)</f>
        <v>14</v>
      </c>
      <c r="L91" s="44">
        <f>VLOOKUP($B91,'dmc2564 ข้อมูลดิบ'!$C$3:$CR$164,37,TRUE)</f>
        <v>7</v>
      </c>
      <c r="M91" s="44">
        <f>VLOOKUP($B91,'dmc2564 ข้อมูลดิบ'!$C$3:$CR$164,41,TRUE)</f>
        <v>7</v>
      </c>
      <c r="N91" s="39">
        <f t="shared" si="5"/>
        <v>55</v>
      </c>
      <c r="O91" s="44">
        <f>VLOOKUP($B91,'dmc2564 ข้อมูลดิบ'!$C$3:$CR$164,49,TRUE)</f>
        <v>0</v>
      </c>
      <c r="P91" s="44">
        <f>VLOOKUP($B91,'dmc2564 ข้อมูลดิบ'!$C$3:$CR$164,53,TRUE)</f>
        <v>0</v>
      </c>
      <c r="Q91" s="44">
        <f>VLOOKUP($B91,'dmc2564 ข้อมูลดิบ'!$C$3:$CR$164,57,TRUE)</f>
        <v>0</v>
      </c>
      <c r="R91" s="40">
        <f t="shared" si="6"/>
        <v>0</v>
      </c>
      <c r="S91" s="44">
        <f t="shared" si="7"/>
        <v>77</v>
      </c>
    </row>
    <row r="92" spans="1:19" ht="27.9" customHeight="1">
      <c r="A92" s="42">
        <v>89</v>
      </c>
      <c r="B92" s="42">
        <v>64020078</v>
      </c>
      <c r="C92" s="43" t="str">
        <f>VLOOKUP($B92,'dmc2564 ข้อมูลดิบ'!$C$3:$CR$164,2,TRUE)</f>
        <v>วัดศรีสังวร</v>
      </c>
      <c r="D92" s="44">
        <f>VLOOKUP($B92,'dmc2564 ข้อมูลดิบ'!$C$3:$CR$164,5,TRUE)</f>
        <v>0</v>
      </c>
      <c r="E92" s="44">
        <f>VLOOKUP($B92,'dmc2564 ข้อมูลดิบ'!$C$3:$CR$164,9,TRUE)</f>
        <v>6</v>
      </c>
      <c r="F92" s="44">
        <f>VLOOKUP($B92,'dmc2564 ข้อมูลดิบ'!$C$3:$CR$164,13,TRUE)</f>
        <v>17</v>
      </c>
      <c r="G92" s="38">
        <f t="shared" si="4"/>
        <v>23</v>
      </c>
      <c r="H92" s="44">
        <f>VLOOKUP($B92,'dmc2564 ข้อมูลดิบ'!$C$3:$CR$164,21,TRUE)</f>
        <v>10</v>
      </c>
      <c r="I92" s="44">
        <f>VLOOKUP($B92,'dmc2564 ข้อมูลดิบ'!$C$3:$CR$164,25,TRUE)</f>
        <v>9</v>
      </c>
      <c r="J92" s="44">
        <f>VLOOKUP($B92,'dmc2564 ข้อมูลดิบ'!$C$3:$CR$164,29,TRUE)</f>
        <v>10</v>
      </c>
      <c r="K92" s="44">
        <f>VLOOKUP($B92,'dmc2564 ข้อมูลดิบ'!$C$3:$CR$164,33,TRUE)</f>
        <v>10</v>
      </c>
      <c r="L92" s="44">
        <f>VLOOKUP($B92,'dmc2564 ข้อมูลดิบ'!$C$3:$CR$164,37,TRUE)</f>
        <v>7</v>
      </c>
      <c r="M92" s="44">
        <f>VLOOKUP($B92,'dmc2564 ข้อมูลดิบ'!$C$3:$CR$164,41,TRUE)</f>
        <v>9</v>
      </c>
      <c r="N92" s="39">
        <f t="shared" si="5"/>
        <v>55</v>
      </c>
      <c r="O92" s="44">
        <f>VLOOKUP($B92,'dmc2564 ข้อมูลดิบ'!$C$3:$CR$164,49,TRUE)</f>
        <v>0</v>
      </c>
      <c r="P92" s="44">
        <f>VLOOKUP($B92,'dmc2564 ข้อมูลดิบ'!$C$3:$CR$164,53,TRUE)</f>
        <v>0</v>
      </c>
      <c r="Q92" s="44">
        <f>VLOOKUP($B92,'dmc2564 ข้อมูลดิบ'!$C$3:$CR$164,57,TRUE)</f>
        <v>0</v>
      </c>
      <c r="R92" s="40">
        <f t="shared" si="6"/>
        <v>0</v>
      </c>
      <c r="S92" s="44">
        <f t="shared" si="7"/>
        <v>78</v>
      </c>
    </row>
    <row r="93" spans="1:19" ht="27.9" customHeight="1">
      <c r="A93" s="42">
        <v>90</v>
      </c>
      <c r="B93" s="42">
        <v>64020186</v>
      </c>
      <c r="C93" s="43" t="str">
        <f>VLOOKUP($B93,'dmc2564 ข้อมูลดิบ'!$C$3:$CR$164,2,TRUE)</f>
        <v>บ้านวังธาร</v>
      </c>
      <c r="D93" s="44">
        <f>VLOOKUP($B93,'dmc2564 ข้อมูลดิบ'!$C$3:$CR$164,5,TRUE)</f>
        <v>0</v>
      </c>
      <c r="E93" s="44">
        <f>VLOOKUP($B93,'dmc2564 ข้อมูลดิบ'!$C$3:$CR$164,9,TRUE)</f>
        <v>9</v>
      </c>
      <c r="F93" s="44">
        <f>VLOOKUP($B93,'dmc2564 ข้อมูลดิบ'!$C$3:$CR$164,13,TRUE)</f>
        <v>12</v>
      </c>
      <c r="G93" s="38">
        <f t="shared" si="4"/>
        <v>21</v>
      </c>
      <c r="H93" s="44">
        <f>VLOOKUP($B93,'dmc2564 ข้อมูลดิบ'!$C$3:$CR$164,21,TRUE)</f>
        <v>5</v>
      </c>
      <c r="I93" s="44">
        <f>VLOOKUP($B93,'dmc2564 ข้อมูลดิบ'!$C$3:$CR$164,25,TRUE)</f>
        <v>13</v>
      </c>
      <c r="J93" s="44">
        <f>VLOOKUP($B93,'dmc2564 ข้อมูลดิบ'!$C$3:$CR$164,29,TRUE)</f>
        <v>9</v>
      </c>
      <c r="K93" s="44">
        <f>VLOOKUP($B93,'dmc2564 ข้อมูลดิบ'!$C$3:$CR$164,33,TRUE)</f>
        <v>8</v>
      </c>
      <c r="L93" s="44">
        <f>VLOOKUP($B93,'dmc2564 ข้อมูลดิบ'!$C$3:$CR$164,37,TRUE)</f>
        <v>13</v>
      </c>
      <c r="M93" s="44">
        <f>VLOOKUP($B93,'dmc2564 ข้อมูลดิบ'!$C$3:$CR$164,41,TRUE)</f>
        <v>9</v>
      </c>
      <c r="N93" s="39">
        <f t="shared" si="5"/>
        <v>57</v>
      </c>
      <c r="O93" s="44">
        <f>VLOOKUP($B93,'dmc2564 ข้อมูลดิบ'!$C$3:$CR$164,49,TRUE)</f>
        <v>0</v>
      </c>
      <c r="P93" s="44">
        <f>VLOOKUP($B93,'dmc2564 ข้อมูลดิบ'!$C$3:$CR$164,53,TRUE)</f>
        <v>0</v>
      </c>
      <c r="Q93" s="44">
        <f>VLOOKUP($B93,'dmc2564 ข้อมูลดิบ'!$C$3:$CR$164,57,TRUE)</f>
        <v>0</v>
      </c>
      <c r="R93" s="40">
        <f t="shared" si="6"/>
        <v>0</v>
      </c>
      <c r="S93" s="44">
        <f t="shared" si="7"/>
        <v>78</v>
      </c>
    </row>
    <row r="94" spans="1:19" ht="27.9" customHeight="1">
      <c r="A94" s="42">
        <v>91</v>
      </c>
      <c r="B94" s="42">
        <v>64020058</v>
      </c>
      <c r="C94" s="43" t="str">
        <f>VLOOKUP($B94,'dmc2564 ข้อมูลดิบ'!$C$3:$CR$164,2,TRUE)</f>
        <v>วัดแสนตอ</v>
      </c>
      <c r="D94" s="44">
        <f>VLOOKUP($B94,'dmc2564 ข้อมูลดิบ'!$C$3:$CR$164,5,TRUE)</f>
        <v>8</v>
      </c>
      <c r="E94" s="44">
        <f>VLOOKUP($B94,'dmc2564 ข้อมูลดิบ'!$C$3:$CR$164,9,TRUE)</f>
        <v>5</v>
      </c>
      <c r="F94" s="44">
        <f>VLOOKUP($B94,'dmc2564 ข้อมูลดิบ'!$C$3:$CR$164,13,TRUE)</f>
        <v>7</v>
      </c>
      <c r="G94" s="38">
        <f t="shared" si="4"/>
        <v>20</v>
      </c>
      <c r="H94" s="44">
        <f>VLOOKUP($B94,'dmc2564 ข้อมูลดิบ'!$C$3:$CR$164,21,TRUE)</f>
        <v>11</v>
      </c>
      <c r="I94" s="44">
        <f>VLOOKUP($B94,'dmc2564 ข้อมูลดิบ'!$C$3:$CR$164,25,TRUE)</f>
        <v>9</v>
      </c>
      <c r="J94" s="44">
        <f>VLOOKUP($B94,'dmc2564 ข้อมูลดิบ'!$C$3:$CR$164,29,TRUE)</f>
        <v>8</v>
      </c>
      <c r="K94" s="44">
        <f>VLOOKUP($B94,'dmc2564 ข้อมูลดิบ'!$C$3:$CR$164,33,TRUE)</f>
        <v>8</v>
      </c>
      <c r="L94" s="44">
        <f>VLOOKUP($B94,'dmc2564 ข้อมูลดิบ'!$C$3:$CR$164,37,TRUE)</f>
        <v>14</v>
      </c>
      <c r="M94" s="44">
        <f>VLOOKUP($B94,'dmc2564 ข้อมูลดิบ'!$C$3:$CR$164,41,TRUE)</f>
        <v>9</v>
      </c>
      <c r="N94" s="39">
        <f t="shared" si="5"/>
        <v>59</v>
      </c>
      <c r="O94" s="44">
        <f>VLOOKUP($B94,'dmc2564 ข้อมูลดิบ'!$C$3:$CR$164,49,TRUE)</f>
        <v>0</v>
      </c>
      <c r="P94" s="44">
        <f>VLOOKUP($B94,'dmc2564 ข้อมูลดิบ'!$C$3:$CR$164,53,TRUE)</f>
        <v>0</v>
      </c>
      <c r="Q94" s="44">
        <f>VLOOKUP($B94,'dmc2564 ข้อมูลดิบ'!$C$3:$CR$164,57,TRUE)</f>
        <v>0</v>
      </c>
      <c r="R94" s="40">
        <f t="shared" si="6"/>
        <v>0</v>
      </c>
      <c r="S94" s="44">
        <f t="shared" si="7"/>
        <v>79</v>
      </c>
    </row>
    <row r="95" spans="1:19" ht="27.9" customHeight="1">
      <c r="A95" s="42">
        <v>92</v>
      </c>
      <c r="B95" s="42">
        <v>64020141</v>
      </c>
      <c r="C95" s="43" t="str">
        <f>VLOOKUP($B95,'dmc2564 ข้อมูลดิบ'!$C$3:$CR$164,2,TRUE)</f>
        <v>บ้านนาพง</v>
      </c>
      <c r="D95" s="44">
        <f>VLOOKUP($B95,'dmc2564 ข้อมูลดิบ'!$C$3:$CR$164,5,TRUE)</f>
        <v>0</v>
      </c>
      <c r="E95" s="44">
        <f>VLOOKUP($B95,'dmc2564 ข้อมูลดิบ'!$C$3:$CR$164,9,TRUE)</f>
        <v>11</v>
      </c>
      <c r="F95" s="44">
        <f>VLOOKUP($B95,'dmc2564 ข้อมูลดิบ'!$C$3:$CR$164,13,TRUE)</f>
        <v>6</v>
      </c>
      <c r="G95" s="38">
        <f t="shared" si="4"/>
        <v>17</v>
      </c>
      <c r="H95" s="44">
        <f>VLOOKUP($B95,'dmc2564 ข้อมูลดิบ'!$C$3:$CR$164,21,TRUE)</f>
        <v>5</v>
      </c>
      <c r="I95" s="44">
        <f>VLOOKUP($B95,'dmc2564 ข้อมูลดิบ'!$C$3:$CR$164,25,TRUE)</f>
        <v>9</v>
      </c>
      <c r="J95" s="44">
        <f>VLOOKUP($B95,'dmc2564 ข้อมูลดิบ'!$C$3:$CR$164,29,TRUE)</f>
        <v>14</v>
      </c>
      <c r="K95" s="44">
        <f>VLOOKUP($B95,'dmc2564 ข้อมูลดิบ'!$C$3:$CR$164,33,TRUE)</f>
        <v>10</v>
      </c>
      <c r="L95" s="44">
        <f>VLOOKUP($B95,'dmc2564 ข้อมูลดิบ'!$C$3:$CR$164,37,TRUE)</f>
        <v>10</v>
      </c>
      <c r="M95" s="44">
        <f>VLOOKUP($B95,'dmc2564 ข้อมูลดิบ'!$C$3:$CR$164,41,TRUE)</f>
        <v>14</v>
      </c>
      <c r="N95" s="39">
        <f t="shared" si="5"/>
        <v>62</v>
      </c>
      <c r="O95" s="44">
        <f>VLOOKUP($B95,'dmc2564 ข้อมูลดิบ'!$C$3:$CR$164,49,TRUE)</f>
        <v>0</v>
      </c>
      <c r="P95" s="44">
        <f>VLOOKUP($B95,'dmc2564 ข้อมูลดิบ'!$C$3:$CR$164,53,TRUE)</f>
        <v>0</v>
      </c>
      <c r="Q95" s="44">
        <f>VLOOKUP($B95,'dmc2564 ข้อมูลดิบ'!$C$3:$CR$164,57,TRUE)</f>
        <v>0</v>
      </c>
      <c r="R95" s="40">
        <f t="shared" si="6"/>
        <v>0</v>
      </c>
      <c r="S95" s="44">
        <f t="shared" si="7"/>
        <v>79</v>
      </c>
    </row>
    <row r="96" spans="1:19" ht="27.9" customHeight="1">
      <c r="A96" s="42">
        <v>93</v>
      </c>
      <c r="B96" s="42">
        <v>64020003</v>
      </c>
      <c r="C96" s="43" t="str">
        <f>VLOOKUP($B96,'dmc2564 ข้อมูลดิบ'!$C$3:$CR$164,2,TRUE)</f>
        <v>บ้านห้วยติ่ง</v>
      </c>
      <c r="D96" s="44">
        <f>VLOOKUP($B96,'dmc2564 ข้อมูลดิบ'!$C$3:$CR$164,5,TRUE)</f>
        <v>10</v>
      </c>
      <c r="E96" s="44">
        <f>VLOOKUP($B96,'dmc2564 ข้อมูลดิบ'!$C$3:$CR$164,9,TRUE)</f>
        <v>9</v>
      </c>
      <c r="F96" s="44">
        <f>VLOOKUP($B96,'dmc2564 ข้อมูลดิบ'!$C$3:$CR$164,13,TRUE)</f>
        <v>7</v>
      </c>
      <c r="G96" s="38">
        <f t="shared" si="4"/>
        <v>26</v>
      </c>
      <c r="H96" s="44">
        <f>VLOOKUP($B96,'dmc2564 ข้อมูลดิบ'!$C$3:$CR$164,21,TRUE)</f>
        <v>7</v>
      </c>
      <c r="I96" s="44">
        <f>VLOOKUP($B96,'dmc2564 ข้อมูลดิบ'!$C$3:$CR$164,25,TRUE)</f>
        <v>7</v>
      </c>
      <c r="J96" s="44">
        <f>VLOOKUP($B96,'dmc2564 ข้อมูลดิบ'!$C$3:$CR$164,29,TRUE)</f>
        <v>9</v>
      </c>
      <c r="K96" s="44">
        <f>VLOOKUP($B96,'dmc2564 ข้อมูลดิบ'!$C$3:$CR$164,33,TRUE)</f>
        <v>15</v>
      </c>
      <c r="L96" s="44">
        <f>VLOOKUP($B96,'dmc2564 ข้อมูลดิบ'!$C$3:$CR$164,37,TRUE)</f>
        <v>8</v>
      </c>
      <c r="M96" s="44">
        <f>VLOOKUP($B96,'dmc2564 ข้อมูลดิบ'!$C$3:$CR$164,41,TRUE)</f>
        <v>8</v>
      </c>
      <c r="N96" s="39">
        <f t="shared" si="5"/>
        <v>54</v>
      </c>
      <c r="O96" s="44">
        <f>VLOOKUP($B96,'dmc2564 ข้อมูลดิบ'!$C$3:$CR$164,49,TRUE)</f>
        <v>0</v>
      </c>
      <c r="P96" s="44">
        <f>VLOOKUP($B96,'dmc2564 ข้อมูลดิบ'!$C$3:$CR$164,53,TRUE)</f>
        <v>0</v>
      </c>
      <c r="Q96" s="44">
        <f>VLOOKUP($B96,'dmc2564 ข้อมูลดิบ'!$C$3:$CR$164,57,TRUE)</f>
        <v>0</v>
      </c>
      <c r="R96" s="40">
        <f t="shared" si="6"/>
        <v>0</v>
      </c>
      <c r="S96" s="44">
        <f t="shared" si="7"/>
        <v>80</v>
      </c>
    </row>
    <row r="97" spans="1:19" ht="27.9" customHeight="1">
      <c r="A97" s="42">
        <v>94</v>
      </c>
      <c r="B97" s="42">
        <v>64020080</v>
      </c>
      <c r="C97" s="43" t="str">
        <f>VLOOKUP($B97,'dmc2564 ข้อมูลดิบ'!$C$3:$CR$164,2,TRUE)</f>
        <v>บ้านทับผึ้ง</v>
      </c>
      <c r="D97" s="44">
        <f>VLOOKUP($B97,'dmc2564 ข้อมูลดิบ'!$C$3:$CR$164,5,TRUE)</f>
        <v>0</v>
      </c>
      <c r="E97" s="44">
        <f>VLOOKUP($B97,'dmc2564 ข้อมูลดิบ'!$C$3:$CR$164,9,TRUE)</f>
        <v>12</v>
      </c>
      <c r="F97" s="44">
        <f>VLOOKUP($B97,'dmc2564 ข้อมูลดิบ'!$C$3:$CR$164,13,TRUE)</f>
        <v>11</v>
      </c>
      <c r="G97" s="38">
        <f t="shared" si="4"/>
        <v>23</v>
      </c>
      <c r="H97" s="44">
        <f>VLOOKUP($B97,'dmc2564 ข้อมูลดิบ'!$C$3:$CR$164,21,TRUE)</f>
        <v>15</v>
      </c>
      <c r="I97" s="44">
        <f>VLOOKUP($B97,'dmc2564 ข้อมูลดิบ'!$C$3:$CR$164,25,TRUE)</f>
        <v>9</v>
      </c>
      <c r="J97" s="44">
        <f>VLOOKUP($B97,'dmc2564 ข้อมูลดิบ'!$C$3:$CR$164,29,TRUE)</f>
        <v>9</v>
      </c>
      <c r="K97" s="44">
        <f>VLOOKUP($B97,'dmc2564 ข้อมูลดิบ'!$C$3:$CR$164,33,TRUE)</f>
        <v>8</v>
      </c>
      <c r="L97" s="44">
        <f>VLOOKUP($B97,'dmc2564 ข้อมูลดิบ'!$C$3:$CR$164,37,TRUE)</f>
        <v>8</v>
      </c>
      <c r="M97" s="44">
        <f>VLOOKUP($B97,'dmc2564 ข้อมูลดิบ'!$C$3:$CR$164,41,TRUE)</f>
        <v>9</v>
      </c>
      <c r="N97" s="39">
        <f t="shared" si="5"/>
        <v>58</v>
      </c>
      <c r="O97" s="44">
        <f>VLOOKUP($B97,'dmc2564 ข้อมูลดิบ'!$C$3:$CR$164,49,TRUE)</f>
        <v>0</v>
      </c>
      <c r="P97" s="44">
        <f>VLOOKUP($B97,'dmc2564 ข้อมูลดิบ'!$C$3:$CR$164,53,TRUE)</f>
        <v>0</v>
      </c>
      <c r="Q97" s="44">
        <f>VLOOKUP($B97,'dmc2564 ข้อมูลดิบ'!$C$3:$CR$164,57,TRUE)</f>
        <v>0</v>
      </c>
      <c r="R97" s="40">
        <f t="shared" si="6"/>
        <v>0</v>
      </c>
      <c r="S97" s="44">
        <f t="shared" si="7"/>
        <v>81</v>
      </c>
    </row>
    <row r="98" spans="1:19" ht="27.9" customHeight="1">
      <c r="A98" s="42">
        <v>95</v>
      </c>
      <c r="B98" s="42">
        <v>64020077</v>
      </c>
      <c r="C98" s="43" t="str">
        <f>VLOOKUP($B98,'dmc2564 ข้อมูลดิบ'!$C$3:$CR$164,2,TRUE)</f>
        <v>บ้านเตว็ดกลาง</v>
      </c>
      <c r="D98" s="44">
        <f>VLOOKUP($B98,'dmc2564 ข้อมูลดิบ'!$C$3:$CR$164,5,TRUE)</f>
        <v>0</v>
      </c>
      <c r="E98" s="44">
        <f>VLOOKUP($B98,'dmc2564 ข้อมูลดิบ'!$C$3:$CR$164,9,TRUE)</f>
        <v>13</v>
      </c>
      <c r="F98" s="44">
        <f>VLOOKUP($B98,'dmc2564 ข้อมูลดิบ'!$C$3:$CR$164,13,TRUE)</f>
        <v>10</v>
      </c>
      <c r="G98" s="38">
        <f t="shared" si="4"/>
        <v>23</v>
      </c>
      <c r="H98" s="44">
        <f>VLOOKUP($B98,'dmc2564 ข้อมูลดิบ'!$C$3:$CR$164,21,TRUE)</f>
        <v>9</v>
      </c>
      <c r="I98" s="44">
        <f>VLOOKUP($B98,'dmc2564 ข้อมูลดิบ'!$C$3:$CR$164,25,TRUE)</f>
        <v>11</v>
      </c>
      <c r="J98" s="44">
        <f>VLOOKUP($B98,'dmc2564 ข้อมูลดิบ'!$C$3:$CR$164,29,TRUE)</f>
        <v>7</v>
      </c>
      <c r="K98" s="44">
        <f>VLOOKUP($B98,'dmc2564 ข้อมูลดิบ'!$C$3:$CR$164,33,TRUE)</f>
        <v>11</v>
      </c>
      <c r="L98" s="44">
        <f>VLOOKUP($B98,'dmc2564 ข้อมูลดิบ'!$C$3:$CR$164,37,TRUE)</f>
        <v>9</v>
      </c>
      <c r="M98" s="44">
        <f>VLOOKUP($B98,'dmc2564 ข้อมูลดิบ'!$C$3:$CR$164,41,TRUE)</f>
        <v>13</v>
      </c>
      <c r="N98" s="39">
        <f t="shared" si="5"/>
        <v>60</v>
      </c>
      <c r="O98" s="44">
        <f>VLOOKUP($B98,'dmc2564 ข้อมูลดิบ'!$C$3:$CR$164,49,TRUE)</f>
        <v>0</v>
      </c>
      <c r="P98" s="44">
        <f>VLOOKUP($B98,'dmc2564 ข้อมูลดิบ'!$C$3:$CR$164,53,TRUE)</f>
        <v>0</v>
      </c>
      <c r="Q98" s="44">
        <f>VLOOKUP($B98,'dmc2564 ข้อมูลดิบ'!$C$3:$CR$164,57,TRUE)</f>
        <v>0</v>
      </c>
      <c r="R98" s="40">
        <f t="shared" si="6"/>
        <v>0</v>
      </c>
      <c r="S98" s="44">
        <f t="shared" si="7"/>
        <v>83</v>
      </c>
    </row>
    <row r="99" spans="1:19" ht="27.9" customHeight="1">
      <c r="A99" s="42">
        <v>96</v>
      </c>
      <c r="B99" s="42">
        <v>64020159</v>
      </c>
      <c r="C99" s="43" t="str">
        <f>VLOOKUP($B99,'dmc2564 ข้อมูลดิบ'!$C$3:$CR$164,2,TRUE)</f>
        <v>โรตารี่สวรรคโลก 1</v>
      </c>
      <c r="D99" s="44">
        <f>VLOOKUP($B99,'dmc2564 ข้อมูลดิบ'!$C$3:$CR$164,5,TRUE)</f>
        <v>3</v>
      </c>
      <c r="E99" s="44">
        <f>VLOOKUP($B99,'dmc2564 ข้อมูลดิบ'!$C$3:$CR$164,9,TRUE)</f>
        <v>6</v>
      </c>
      <c r="F99" s="44">
        <f>VLOOKUP($B99,'dmc2564 ข้อมูลดิบ'!$C$3:$CR$164,13,TRUE)</f>
        <v>11</v>
      </c>
      <c r="G99" s="38">
        <f t="shared" si="4"/>
        <v>20</v>
      </c>
      <c r="H99" s="44">
        <f>VLOOKUP($B99,'dmc2564 ข้อมูลดิบ'!$C$3:$CR$164,21,TRUE)</f>
        <v>13</v>
      </c>
      <c r="I99" s="44">
        <f>VLOOKUP($B99,'dmc2564 ข้อมูลดิบ'!$C$3:$CR$164,25,TRUE)</f>
        <v>8</v>
      </c>
      <c r="J99" s="44">
        <f>VLOOKUP($B99,'dmc2564 ข้อมูลดิบ'!$C$3:$CR$164,29,TRUE)</f>
        <v>10</v>
      </c>
      <c r="K99" s="44">
        <f>VLOOKUP($B99,'dmc2564 ข้อมูลดิบ'!$C$3:$CR$164,33,TRUE)</f>
        <v>8</v>
      </c>
      <c r="L99" s="44">
        <f>VLOOKUP($B99,'dmc2564 ข้อมูลดิบ'!$C$3:$CR$164,37,TRUE)</f>
        <v>11</v>
      </c>
      <c r="M99" s="44">
        <f>VLOOKUP($B99,'dmc2564 ข้อมูลดิบ'!$C$3:$CR$164,41,TRUE)</f>
        <v>13</v>
      </c>
      <c r="N99" s="39">
        <f t="shared" si="5"/>
        <v>63</v>
      </c>
      <c r="O99" s="44">
        <f>VLOOKUP($B99,'dmc2564 ข้อมูลดิบ'!$C$3:$CR$164,49,TRUE)</f>
        <v>0</v>
      </c>
      <c r="P99" s="44">
        <f>VLOOKUP($B99,'dmc2564 ข้อมูลดิบ'!$C$3:$CR$164,53,TRUE)</f>
        <v>0</v>
      </c>
      <c r="Q99" s="44">
        <f>VLOOKUP($B99,'dmc2564 ข้อมูลดิบ'!$C$3:$CR$164,57,TRUE)</f>
        <v>0</v>
      </c>
      <c r="R99" s="40">
        <f t="shared" si="6"/>
        <v>0</v>
      </c>
      <c r="S99" s="44">
        <f t="shared" si="7"/>
        <v>83</v>
      </c>
    </row>
    <row r="100" spans="1:19" ht="27.9" customHeight="1">
      <c r="A100" s="42">
        <v>97</v>
      </c>
      <c r="B100" s="42">
        <v>64020023</v>
      </c>
      <c r="C100" s="43" t="str">
        <f>VLOOKUP($B100,'dmc2564 ข้อมูลดิบ'!$C$3:$CR$164,2,TRUE)</f>
        <v>บ้านทุ่งพล้อ</v>
      </c>
      <c r="D100" s="44">
        <f>VLOOKUP($B100,'dmc2564 ข้อมูลดิบ'!$C$3:$CR$164,5,TRUE)</f>
        <v>0</v>
      </c>
      <c r="E100" s="44">
        <f>VLOOKUP($B100,'dmc2564 ข้อมูลดิบ'!$C$3:$CR$164,9,TRUE)</f>
        <v>8</v>
      </c>
      <c r="F100" s="44">
        <f>VLOOKUP($B100,'dmc2564 ข้อมูลดิบ'!$C$3:$CR$164,13,TRUE)</f>
        <v>5</v>
      </c>
      <c r="G100" s="38">
        <f t="shared" si="4"/>
        <v>13</v>
      </c>
      <c r="H100" s="44">
        <f>VLOOKUP($B100,'dmc2564 ข้อมูลดิบ'!$C$3:$CR$164,21,TRUE)</f>
        <v>12</v>
      </c>
      <c r="I100" s="44">
        <f>VLOOKUP($B100,'dmc2564 ข้อมูลดิบ'!$C$3:$CR$164,25,TRUE)</f>
        <v>5</v>
      </c>
      <c r="J100" s="44">
        <f>VLOOKUP($B100,'dmc2564 ข้อมูลดิบ'!$C$3:$CR$164,29,TRUE)</f>
        <v>18</v>
      </c>
      <c r="K100" s="44">
        <f>VLOOKUP($B100,'dmc2564 ข้อมูลดิบ'!$C$3:$CR$164,33,TRUE)</f>
        <v>15</v>
      </c>
      <c r="L100" s="44">
        <f>VLOOKUP($B100,'dmc2564 ข้อมูลดิบ'!$C$3:$CR$164,37,TRUE)</f>
        <v>10</v>
      </c>
      <c r="M100" s="44">
        <f>VLOOKUP($B100,'dmc2564 ข้อมูลดิบ'!$C$3:$CR$164,41,TRUE)</f>
        <v>11</v>
      </c>
      <c r="N100" s="39">
        <f t="shared" si="5"/>
        <v>71</v>
      </c>
      <c r="O100" s="44">
        <f>VLOOKUP($B100,'dmc2564 ข้อมูลดิบ'!$C$3:$CR$164,49,TRUE)</f>
        <v>0</v>
      </c>
      <c r="P100" s="44">
        <f>VLOOKUP($B100,'dmc2564 ข้อมูลดิบ'!$C$3:$CR$164,53,TRUE)</f>
        <v>0</v>
      </c>
      <c r="Q100" s="44">
        <f>VLOOKUP($B100,'dmc2564 ข้อมูลดิบ'!$C$3:$CR$164,57,TRUE)</f>
        <v>0</v>
      </c>
      <c r="R100" s="40">
        <f t="shared" si="6"/>
        <v>0</v>
      </c>
      <c r="S100" s="44">
        <f t="shared" si="7"/>
        <v>84</v>
      </c>
    </row>
    <row r="101" spans="1:19" ht="27.9" customHeight="1">
      <c r="A101" s="42">
        <v>98</v>
      </c>
      <c r="B101" s="42">
        <v>64020063</v>
      </c>
      <c r="C101" s="43" t="str">
        <f>VLOOKUP($B101,'dmc2564 ข้อมูลดิบ'!$C$3:$CR$164,2,TRUE)</f>
        <v>หนองอ้อบำเพ็ญ</v>
      </c>
      <c r="D101" s="44">
        <f>VLOOKUP($B101,'dmc2564 ข้อมูลดิบ'!$C$3:$CR$164,5,TRUE)</f>
        <v>0</v>
      </c>
      <c r="E101" s="44">
        <f>VLOOKUP($B101,'dmc2564 ข้อมูลดิบ'!$C$3:$CR$164,9,TRUE)</f>
        <v>2</v>
      </c>
      <c r="F101" s="44">
        <f>VLOOKUP($B101,'dmc2564 ข้อมูลดิบ'!$C$3:$CR$164,13,TRUE)</f>
        <v>9</v>
      </c>
      <c r="G101" s="38">
        <f t="shared" si="4"/>
        <v>11</v>
      </c>
      <c r="H101" s="44">
        <f>VLOOKUP($B101,'dmc2564 ข้อมูลดิบ'!$C$3:$CR$164,21,TRUE)</f>
        <v>9</v>
      </c>
      <c r="I101" s="44">
        <f>VLOOKUP($B101,'dmc2564 ข้อมูลดิบ'!$C$3:$CR$164,25,TRUE)</f>
        <v>12</v>
      </c>
      <c r="J101" s="44">
        <f>VLOOKUP($B101,'dmc2564 ข้อมูลดิบ'!$C$3:$CR$164,29,TRUE)</f>
        <v>15</v>
      </c>
      <c r="K101" s="44">
        <f>VLOOKUP($B101,'dmc2564 ข้อมูลดิบ'!$C$3:$CR$164,33,TRUE)</f>
        <v>17</v>
      </c>
      <c r="L101" s="44">
        <f>VLOOKUP($B101,'dmc2564 ข้อมูลดิบ'!$C$3:$CR$164,37,TRUE)</f>
        <v>12</v>
      </c>
      <c r="M101" s="44">
        <f>VLOOKUP($B101,'dmc2564 ข้อมูลดิบ'!$C$3:$CR$164,41,TRUE)</f>
        <v>9</v>
      </c>
      <c r="N101" s="39">
        <f t="shared" si="5"/>
        <v>74</v>
      </c>
      <c r="O101" s="44">
        <f>VLOOKUP($B101,'dmc2564 ข้อมูลดิบ'!$C$3:$CR$164,49,TRUE)</f>
        <v>0</v>
      </c>
      <c r="P101" s="44">
        <f>VLOOKUP($B101,'dmc2564 ข้อมูลดิบ'!$C$3:$CR$164,53,TRUE)</f>
        <v>0</v>
      </c>
      <c r="Q101" s="44">
        <f>VLOOKUP($B101,'dmc2564 ข้อมูลดิบ'!$C$3:$CR$164,57,TRUE)</f>
        <v>0</v>
      </c>
      <c r="R101" s="40">
        <f t="shared" si="6"/>
        <v>0</v>
      </c>
      <c r="S101" s="44">
        <f t="shared" si="7"/>
        <v>85</v>
      </c>
    </row>
    <row r="102" spans="1:19" ht="27.9" customHeight="1">
      <c r="A102" s="42">
        <v>99</v>
      </c>
      <c r="B102" s="42">
        <v>64020072</v>
      </c>
      <c r="C102" s="43" t="str">
        <f>VLOOKUP($B102,'dmc2564 ข้อมูลดิบ'!$C$3:$CR$164,2,TRUE)</f>
        <v>บ้านเกาะตาเลี้ยง(ทองดีประชานุกูล)</v>
      </c>
      <c r="D102" s="44">
        <f>VLOOKUP($B102,'dmc2564 ข้อมูลดิบ'!$C$3:$CR$164,5,TRUE)</f>
        <v>0</v>
      </c>
      <c r="E102" s="44">
        <f>VLOOKUP($B102,'dmc2564 ข้อมูลดิบ'!$C$3:$CR$164,9,TRUE)</f>
        <v>5</v>
      </c>
      <c r="F102" s="44">
        <f>VLOOKUP($B102,'dmc2564 ข้อมูลดิบ'!$C$3:$CR$164,13,TRUE)</f>
        <v>7</v>
      </c>
      <c r="G102" s="38">
        <f t="shared" si="4"/>
        <v>12</v>
      </c>
      <c r="H102" s="44">
        <f>VLOOKUP($B102,'dmc2564 ข้อมูลดิบ'!$C$3:$CR$164,21,TRUE)</f>
        <v>7</v>
      </c>
      <c r="I102" s="44">
        <f>VLOOKUP($B102,'dmc2564 ข้อมูลดิบ'!$C$3:$CR$164,25,TRUE)</f>
        <v>9</v>
      </c>
      <c r="J102" s="44">
        <f>VLOOKUP($B102,'dmc2564 ข้อมูลดิบ'!$C$3:$CR$164,29,TRUE)</f>
        <v>8</v>
      </c>
      <c r="K102" s="44">
        <f>VLOOKUP($B102,'dmc2564 ข้อมูลดิบ'!$C$3:$CR$164,33,TRUE)</f>
        <v>7</v>
      </c>
      <c r="L102" s="44">
        <f>VLOOKUP($B102,'dmc2564 ข้อมูลดิบ'!$C$3:$CR$164,37,TRUE)</f>
        <v>4</v>
      </c>
      <c r="M102" s="44">
        <f>VLOOKUP($B102,'dmc2564 ข้อมูลดิบ'!$C$3:$CR$164,41,TRUE)</f>
        <v>4</v>
      </c>
      <c r="N102" s="39">
        <f t="shared" si="5"/>
        <v>39</v>
      </c>
      <c r="O102" s="44">
        <f>VLOOKUP($B102,'dmc2564 ข้อมูลดิบ'!$C$3:$CR$164,49,TRUE)</f>
        <v>17</v>
      </c>
      <c r="P102" s="44">
        <f>VLOOKUP($B102,'dmc2564 ข้อมูลดิบ'!$C$3:$CR$164,53,TRUE)</f>
        <v>12</v>
      </c>
      <c r="Q102" s="44">
        <f>VLOOKUP($B102,'dmc2564 ข้อมูลดิบ'!$C$3:$CR$164,57,TRUE)</f>
        <v>12</v>
      </c>
      <c r="R102" s="40">
        <f t="shared" si="6"/>
        <v>41</v>
      </c>
      <c r="S102" s="44">
        <f t="shared" si="7"/>
        <v>92</v>
      </c>
    </row>
    <row r="103" spans="1:19" ht="27.9" customHeight="1">
      <c r="A103" s="42">
        <v>100</v>
      </c>
      <c r="B103" s="42">
        <v>64020115</v>
      </c>
      <c r="C103" s="43" t="str">
        <f>VLOOKUP($B103,'dmc2564 ข้อมูลดิบ'!$C$3:$CR$164,2,TRUE)</f>
        <v>วัดคลองกระจง</v>
      </c>
      <c r="D103" s="44">
        <f>VLOOKUP($B103,'dmc2564 ข้อมูลดิบ'!$C$3:$CR$164,5,TRUE)</f>
        <v>0</v>
      </c>
      <c r="E103" s="44">
        <f>VLOOKUP($B103,'dmc2564 ข้อมูลดิบ'!$C$3:$CR$164,9,TRUE)</f>
        <v>9</v>
      </c>
      <c r="F103" s="44">
        <f>VLOOKUP($B103,'dmc2564 ข้อมูลดิบ'!$C$3:$CR$164,13,TRUE)</f>
        <v>7</v>
      </c>
      <c r="G103" s="38">
        <f t="shared" si="4"/>
        <v>16</v>
      </c>
      <c r="H103" s="44">
        <f>VLOOKUP($B103,'dmc2564 ข้อมูลดิบ'!$C$3:$CR$164,21,TRUE)</f>
        <v>7</v>
      </c>
      <c r="I103" s="44">
        <f>VLOOKUP($B103,'dmc2564 ข้อมูลดิบ'!$C$3:$CR$164,25,TRUE)</f>
        <v>14</v>
      </c>
      <c r="J103" s="44">
        <f>VLOOKUP($B103,'dmc2564 ข้อมูลดิบ'!$C$3:$CR$164,29,TRUE)</f>
        <v>7</v>
      </c>
      <c r="K103" s="44">
        <f>VLOOKUP($B103,'dmc2564 ข้อมูลดิบ'!$C$3:$CR$164,33,TRUE)</f>
        <v>17</v>
      </c>
      <c r="L103" s="44">
        <f>VLOOKUP($B103,'dmc2564 ข้อมูลดิบ'!$C$3:$CR$164,37,TRUE)</f>
        <v>15</v>
      </c>
      <c r="M103" s="44">
        <f>VLOOKUP($B103,'dmc2564 ข้อมูลดิบ'!$C$3:$CR$164,41,TRUE)</f>
        <v>17</v>
      </c>
      <c r="N103" s="39">
        <f t="shared" si="5"/>
        <v>77</v>
      </c>
      <c r="O103" s="44">
        <f>VLOOKUP($B103,'dmc2564 ข้อมูลดิบ'!$C$3:$CR$164,49,TRUE)</f>
        <v>0</v>
      </c>
      <c r="P103" s="44">
        <f>VLOOKUP($B103,'dmc2564 ข้อมูลดิบ'!$C$3:$CR$164,53,TRUE)</f>
        <v>0</v>
      </c>
      <c r="Q103" s="44">
        <f>VLOOKUP($B103,'dmc2564 ข้อมูลดิบ'!$C$3:$CR$164,57,TRUE)</f>
        <v>0</v>
      </c>
      <c r="R103" s="40">
        <f t="shared" si="6"/>
        <v>0</v>
      </c>
      <c r="S103" s="44">
        <f t="shared" si="7"/>
        <v>93</v>
      </c>
    </row>
    <row r="104" spans="1:19" ht="27.9" customHeight="1">
      <c r="A104" s="42">
        <v>101</v>
      </c>
      <c r="B104" s="42">
        <v>64020120</v>
      </c>
      <c r="C104" s="43" t="str">
        <f>VLOOKUP($B104,'dmc2564 ข้อมูลดิบ'!$C$3:$CR$164,2,TRUE)</f>
        <v>บ้านวังแร่</v>
      </c>
      <c r="D104" s="44">
        <f>VLOOKUP($B104,'dmc2564 ข้อมูลดิบ'!$C$3:$CR$164,5,TRUE)</f>
        <v>0</v>
      </c>
      <c r="E104" s="44">
        <f>VLOOKUP($B104,'dmc2564 ข้อมูลดิบ'!$C$3:$CR$164,9,TRUE)</f>
        <v>3</v>
      </c>
      <c r="F104" s="44">
        <f>VLOOKUP($B104,'dmc2564 ข้อมูลดิบ'!$C$3:$CR$164,13,TRUE)</f>
        <v>9</v>
      </c>
      <c r="G104" s="38">
        <f t="shared" si="4"/>
        <v>12</v>
      </c>
      <c r="H104" s="44">
        <f>VLOOKUP($B104,'dmc2564 ข้อมูลดิบ'!$C$3:$CR$164,21,TRUE)</f>
        <v>12</v>
      </c>
      <c r="I104" s="44">
        <f>VLOOKUP($B104,'dmc2564 ข้อมูลดิบ'!$C$3:$CR$164,25,TRUE)</f>
        <v>11</v>
      </c>
      <c r="J104" s="44">
        <f>VLOOKUP($B104,'dmc2564 ข้อมูลดิบ'!$C$3:$CR$164,29,TRUE)</f>
        <v>12</v>
      </c>
      <c r="K104" s="44">
        <f>VLOOKUP($B104,'dmc2564 ข้อมูลดิบ'!$C$3:$CR$164,33,TRUE)</f>
        <v>6</v>
      </c>
      <c r="L104" s="44">
        <f>VLOOKUP($B104,'dmc2564 ข้อมูลดิบ'!$C$3:$CR$164,37,TRUE)</f>
        <v>6</v>
      </c>
      <c r="M104" s="44">
        <f>VLOOKUP($B104,'dmc2564 ข้อมูลดิบ'!$C$3:$CR$164,41,TRUE)</f>
        <v>7</v>
      </c>
      <c r="N104" s="39">
        <f t="shared" si="5"/>
        <v>54</v>
      </c>
      <c r="O104" s="44">
        <f>VLOOKUP($B104,'dmc2564 ข้อมูลดิบ'!$C$3:$CR$164,49,TRUE)</f>
        <v>10</v>
      </c>
      <c r="P104" s="44">
        <f>VLOOKUP($B104,'dmc2564 ข้อมูลดิบ'!$C$3:$CR$164,53,TRUE)</f>
        <v>11</v>
      </c>
      <c r="Q104" s="44">
        <f>VLOOKUP($B104,'dmc2564 ข้อมูลดิบ'!$C$3:$CR$164,57,TRUE)</f>
        <v>10</v>
      </c>
      <c r="R104" s="40">
        <f t="shared" si="6"/>
        <v>31</v>
      </c>
      <c r="S104" s="44">
        <f t="shared" si="7"/>
        <v>97</v>
      </c>
    </row>
    <row r="105" spans="1:19" ht="27.9" customHeight="1">
      <c r="A105" s="42">
        <v>102</v>
      </c>
      <c r="B105" s="42">
        <v>64020113</v>
      </c>
      <c r="C105" s="43" t="str">
        <f>VLOOKUP($B105,'dmc2564 ข้อมูลดิบ'!$C$3:$CR$164,2,TRUE)</f>
        <v>วัดบ้านกรุ</v>
      </c>
      <c r="D105" s="44">
        <f>VLOOKUP($B105,'dmc2564 ข้อมูลดิบ'!$C$3:$CR$164,5,TRUE)</f>
        <v>0</v>
      </c>
      <c r="E105" s="44">
        <f>VLOOKUP($B105,'dmc2564 ข้อมูลดิบ'!$C$3:$CR$164,9,TRUE)</f>
        <v>11</v>
      </c>
      <c r="F105" s="44">
        <f>VLOOKUP($B105,'dmc2564 ข้อมูลดิบ'!$C$3:$CR$164,13,TRUE)</f>
        <v>11</v>
      </c>
      <c r="G105" s="38">
        <f t="shared" si="4"/>
        <v>22</v>
      </c>
      <c r="H105" s="44">
        <f>VLOOKUP($B105,'dmc2564 ข้อมูลดิบ'!$C$3:$CR$164,21,TRUE)</f>
        <v>10</v>
      </c>
      <c r="I105" s="44">
        <f>VLOOKUP($B105,'dmc2564 ข้อมูลดิบ'!$C$3:$CR$164,25,TRUE)</f>
        <v>9</v>
      </c>
      <c r="J105" s="44">
        <f>VLOOKUP($B105,'dmc2564 ข้อมูลดิบ'!$C$3:$CR$164,29,TRUE)</f>
        <v>11</v>
      </c>
      <c r="K105" s="44">
        <f>VLOOKUP($B105,'dmc2564 ข้อมูลดิบ'!$C$3:$CR$164,33,TRUE)</f>
        <v>16</v>
      </c>
      <c r="L105" s="44">
        <f>VLOOKUP($B105,'dmc2564 ข้อมูลดิบ'!$C$3:$CR$164,37,TRUE)</f>
        <v>12</v>
      </c>
      <c r="M105" s="44">
        <f>VLOOKUP($B105,'dmc2564 ข้อมูลดิบ'!$C$3:$CR$164,41,TRUE)</f>
        <v>19</v>
      </c>
      <c r="N105" s="39">
        <f t="shared" si="5"/>
        <v>77</v>
      </c>
      <c r="O105" s="44">
        <f>VLOOKUP($B105,'dmc2564 ข้อมูลดิบ'!$C$3:$CR$164,49,TRUE)</f>
        <v>0</v>
      </c>
      <c r="P105" s="44">
        <f>VLOOKUP($B105,'dmc2564 ข้อมูลดิบ'!$C$3:$CR$164,53,TRUE)</f>
        <v>0</v>
      </c>
      <c r="Q105" s="44">
        <f>VLOOKUP($B105,'dmc2564 ข้อมูลดิบ'!$C$3:$CR$164,57,TRUE)</f>
        <v>0</v>
      </c>
      <c r="R105" s="40">
        <f t="shared" si="6"/>
        <v>0</v>
      </c>
      <c r="S105" s="44">
        <f t="shared" si="7"/>
        <v>99</v>
      </c>
    </row>
    <row r="106" spans="1:19" ht="27.9" customHeight="1">
      <c r="A106" s="42">
        <v>103</v>
      </c>
      <c r="B106" s="42">
        <v>64020191</v>
      </c>
      <c r="C106" s="43" t="str">
        <f>VLOOKUP($B106,'dmc2564 ข้อมูลดิบ'!$C$3:$CR$164,2,TRUE)</f>
        <v>บ้านแม่ทุเลา</v>
      </c>
      <c r="D106" s="44">
        <f>VLOOKUP($B106,'dmc2564 ข้อมูลดิบ'!$C$3:$CR$164,5,TRUE)</f>
        <v>0</v>
      </c>
      <c r="E106" s="44">
        <f>VLOOKUP($B106,'dmc2564 ข้อมูลดิบ'!$C$3:$CR$164,9,TRUE)</f>
        <v>15</v>
      </c>
      <c r="F106" s="44">
        <f>VLOOKUP($B106,'dmc2564 ข้อมูลดิบ'!$C$3:$CR$164,13,TRUE)</f>
        <v>12</v>
      </c>
      <c r="G106" s="38">
        <f t="shared" si="4"/>
        <v>27</v>
      </c>
      <c r="H106" s="44">
        <f>VLOOKUP($B106,'dmc2564 ข้อมูลดิบ'!$C$3:$CR$164,21,TRUE)</f>
        <v>11</v>
      </c>
      <c r="I106" s="44">
        <f>VLOOKUP($B106,'dmc2564 ข้อมูลดิบ'!$C$3:$CR$164,25,TRUE)</f>
        <v>9</v>
      </c>
      <c r="J106" s="44">
        <f>VLOOKUP($B106,'dmc2564 ข้อมูลดิบ'!$C$3:$CR$164,29,TRUE)</f>
        <v>12</v>
      </c>
      <c r="K106" s="44">
        <f>VLOOKUP($B106,'dmc2564 ข้อมูลดิบ'!$C$3:$CR$164,33,TRUE)</f>
        <v>16</v>
      </c>
      <c r="L106" s="44">
        <f>VLOOKUP($B106,'dmc2564 ข้อมูลดิบ'!$C$3:$CR$164,37,TRUE)</f>
        <v>14</v>
      </c>
      <c r="M106" s="44">
        <f>VLOOKUP($B106,'dmc2564 ข้อมูลดิบ'!$C$3:$CR$164,41,TRUE)</f>
        <v>10</v>
      </c>
      <c r="N106" s="39">
        <f t="shared" si="5"/>
        <v>72</v>
      </c>
      <c r="O106" s="44">
        <f>VLOOKUP($B106,'dmc2564 ข้อมูลดิบ'!$C$3:$CR$164,49,TRUE)</f>
        <v>0</v>
      </c>
      <c r="P106" s="44">
        <f>VLOOKUP($B106,'dmc2564 ข้อมูลดิบ'!$C$3:$CR$164,53,TRUE)</f>
        <v>0</v>
      </c>
      <c r="Q106" s="44">
        <f>VLOOKUP($B106,'dmc2564 ข้อมูลดิบ'!$C$3:$CR$164,57,TRUE)</f>
        <v>0</v>
      </c>
      <c r="R106" s="40">
        <f t="shared" si="6"/>
        <v>0</v>
      </c>
      <c r="S106" s="44">
        <f t="shared" si="7"/>
        <v>99</v>
      </c>
    </row>
    <row r="107" spans="1:19" ht="27.9" customHeight="1">
      <c r="A107" s="42">
        <v>104</v>
      </c>
      <c r="B107" s="42">
        <v>64020128</v>
      </c>
      <c r="C107" s="43" t="str">
        <f>VLOOKUP($B107,'dmc2564 ข้อมูลดิบ'!$C$3:$CR$164,2,TRUE)</f>
        <v>บ้านเขาทอง</v>
      </c>
      <c r="D107" s="44">
        <f>VLOOKUP($B107,'dmc2564 ข้อมูลดิบ'!$C$3:$CR$164,5,TRUE)</f>
        <v>0</v>
      </c>
      <c r="E107" s="44">
        <f>VLOOKUP($B107,'dmc2564 ข้อมูลดิบ'!$C$3:$CR$164,9,TRUE)</f>
        <v>11</v>
      </c>
      <c r="F107" s="44">
        <f>VLOOKUP($B107,'dmc2564 ข้อมูลดิบ'!$C$3:$CR$164,13,TRUE)</f>
        <v>14</v>
      </c>
      <c r="G107" s="38">
        <f t="shared" si="4"/>
        <v>25</v>
      </c>
      <c r="H107" s="44">
        <f>VLOOKUP($B107,'dmc2564 ข้อมูลดิบ'!$C$3:$CR$164,21,TRUE)</f>
        <v>11</v>
      </c>
      <c r="I107" s="44">
        <f>VLOOKUP($B107,'dmc2564 ข้อมูลดิบ'!$C$3:$CR$164,25,TRUE)</f>
        <v>10</v>
      </c>
      <c r="J107" s="44">
        <f>VLOOKUP($B107,'dmc2564 ข้อมูลดิบ'!$C$3:$CR$164,29,TRUE)</f>
        <v>16</v>
      </c>
      <c r="K107" s="44">
        <f>VLOOKUP($B107,'dmc2564 ข้อมูลดิบ'!$C$3:$CR$164,33,TRUE)</f>
        <v>13</v>
      </c>
      <c r="L107" s="44">
        <f>VLOOKUP($B107,'dmc2564 ข้อมูลดิบ'!$C$3:$CR$164,37,TRUE)</f>
        <v>17</v>
      </c>
      <c r="M107" s="44">
        <f>VLOOKUP($B107,'dmc2564 ข้อมูลดิบ'!$C$3:$CR$164,41,TRUE)</f>
        <v>10</v>
      </c>
      <c r="N107" s="39">
        <f t="shared" si="5"/>
        <v>77</v>
      </c>
      <c r="O107" s="44">
        <f>VLOOKUP($B107,'dmc2564 ข้อมูลดิบ'!$C$3:$CR$164,49,TRUE)</f>
        <v>0</v>
      </c>
      <c r="P107" s="44">
        <f>VLOOKUP($B107,'dmc2564 ข้อมูลดิบ'!$C$3:$CR$164,53,TRUE)</f>
        <v>0</v>
      </c>
      <c r="Q107" s="44">
        <f>VLOOKUP($B107,'dmc2564 ข้อมูลดิบ'!$C$3:$CR$164,57,TRUE)</f>
        <v>0</v>
      </c>
      <c r="R107" s="40">
        <f t="shared" si="6"/>
        <v>0</v>
      </c>
      <c r="S107" s="44">
        <f t="shared" si="7"/>
        <v>102</v>
      </c>
    </row>
    <row r="108" spans="1:19" ht="27.9" customHeight="1">
      <c r="A108" s="42">
        <v>105</v>
      </c>
      <c r="B108" s="42">
        <v>64020160</v>
      </c>
      <c r="C108" s="43" t="str">
        <f>VLOOKUP($B108,'dmc2564 ข้อมูลดิบ'!$C$3:$CR$164,2,TRUE)</f>
        <v>ศึกษาเกษตรศิลป์</v>
      </c>
      <c r="D108" s="44">
        <f>VLOOKUP($B108,'dmc2564 ข้อมูลดิบ'!$C$3:$CR$164,5,TRUE)</f>
        <v>3</v>
      </c>
      <c r="E108" s="44">
        <f>VLOOKUP($B108,'dmc2564 ข้อมูลดิบ'!$C$3:$CR$164,9,TRUE)</f>
        <v>11</v>
      </c>
      <c r="F108" s="44">
        <f>VLOOKUP($B108,'dmc2564 ข้อมูลดิบ'!$C$3:$CR$164,13,TRUE)</f>
        <v>14</v>
      </c>
      <c r="G108" s="38">
        <f t="shared" si="4"/>
        <v>28</v>
      </c>
      <c r="H108" s="44">
        <f>VLOOKUP($B108,'dmc2564 ข้อมูลดิบ'!$C$3:$CR$164,21,TRUE)</f>
        <v>18</v>
      </c>
      <c r="I108" s="44">
        <f>VLOOKUP($B108,'dmc2564 ข้อมูลดิบ'!$C$3:$CR$164,25,TRUE)</f>
        <v>19</v>
      </c>
      <c r="J108" s="44">
        <f>VLOOKUP($B108,'dmc2564 ข้อมูลดิบ'!$C$3:$CR$164,29,TRUE)</f>
        <v>9</v>
      </c>
      <c r="K108" s="44">
        <f>VLOOKUP($B108,'dmc2564 ข้อมูลดิบ'!$C$3:$CR$164,33,TRUE)</f>
        <v>11</v>
      </c>
      <c r="L108" s="44">
        <f>VLOOKUP($B108,'dmc2564 ข้อมูลดิบ'!$C$3:$CR$164,37,TRUE)</f>
        <v>10</v>
      </c>
      <c r="M108" s="44">
        <f>VLOOKUP($B108,'dmc2564 ข้อมูลดิบ'!$C$3:$CR$164,41,TRUE)</f>
        <v>13</v>
      </c>
      <c r="N108" s="39">
        <f t="shared" si="5"/>
        <v>80</v>
      </c>
      <c r="O108" s="44">
        <f>VLOOKUP($B108,'dmc2564 ข้อมูลดิบ'!$C$3:$CR$164,49,TRUE)</f>
        <v>0</v>
      </c>
      <c r="P108" s="44">
        <f>VLOOKUP($B108,'dmc2564 ข้อมูลดิบ'!$C$3:$CR$164,53,TRUE)</f>
        <v>0</v>
      </c>
      <c r="Q108" s="44">
        <f>VLOOKUP($B108,'dmc2564 ข้อมูลดิบ'!$C$3:$CR$164,57,TRUE)</f>
        <v>0</v>
      </c>
      <c r="R108" s="40">
        <f t="shared" si="6"/>
        <v>0</v>
      </c>
      <c r="S108" s="44">
        <f t="shared" si="7"/>
        <v>108</v>
      </c>
    </row>
    <row r="109" spans="1:19" ht="27.9" customHeight="1">
      <c r="A109" s="42">
        <v>106</v>
      </c>
      <c r="B109" s="42">
        <v>64020111</v>
      </c>
      <c r="C109" s="43" t="str">
        <f>VLOOKUP($B109,'dmc2564 ข้อมูลดิบ'!$C$3:$CR$164,2,TRUE)</f>
        <v>เทวัญอำนวยวิทย์</v>
      </c>
      <c r="D109" s="44">
        <f>VLOOKUP($B109,'dmc2564 ข้อมูลดิบ'!$C$3:$CR$164,5,TRUE)</f>
        <v>0</v>
      </c>
      <c r="E109" s="44">
        <f>VLOOKUP($B109,'dmc2564 ข้อมูลดิบ'!$C$3:$CR$164,9,TRUE)</f>
        <v>9</v>
      </c>
      <c r="F109" s="44">
        <f>VLOOKUP($B109,'dmc2564 ข้อมูลดิบ'!$C$3:$CR$164,13,TRUE)</f>
        <v>14</v>
      </c>
      <c r="G109" s="38">
        <f t="shared" si="4"/>
        <v>23</v>
      </c>
      <c r="H109" s="44">
        <f>VLOOKUP($B109,'dmc2564 ข้อมูลดิบ'!$C$3:$CR$164,21,TRUE)</f>
        <v>6</v>
      </c>
      <c r="I109" s="44">
        <f>VLOOKUP($B109,'dmc2564 ข้อมูลดิบ'!$C$3:$CR$164,25,TRUE)</f>
        <v>7</v>
      </c>
      <c r="J109" s="44">
        <f>VLOOKUP($B109,'dmc2564 ข้อมูลดิบ'!$C$3:$CR$164,29,TRUE)</f>
        <v>8</v>
      </c>
      <c r="K109" s="44">
        <f>VLOOKUP($B109,'dmc2564 ข้อมูลดิบ'!$C$3:$CR$164,33,TRUE)</f>
        <v>9</v>
      </c>
      <c r="L109" s="44">
        <f>VLOOKUP($B109,'dmc2564 ข้อมูลดิบ'!$C$3:$CR$164,37,TRUE)</f>
        <v>8</v>
      </c>
      <c r="M109" s="44">
        <f>VLOOKUP($B109,'dmc2564 ข้อมูลดิบ'!$C$3:$CR$164,41,TRUE)</f>
        <v>13</v>
      </c>
      <c r="N109" s="39">
        <f t="shared" si="5"/>
        <v>51</v>
      </c>
      <c r="O109" s="44">
        <f>VLOOKUP($B109,'dmc2564 ข้อมูลดิบ'!$C$3:$CR$164,49,TRUE)</f>
        <v>14</v>
      </c>
      <c r="P109" s="44">
        <f>VLOOKUP($B109,'dmc2564 ข้อมูลดิบ'!$C$3:$CR$164,53,TRUE)</f>
        <v>13</v>
      </c>
      <c r="Q109" s="44">
        <f>VLOOKUP($B109,'dmc2564 ข้อมูลดิบ'!$C$3:$CR$164,57,TRUE)</f>
        <v>9</v>
      </c>
      <c r="R109" s="40">
        <f t="shared" si="6"/>
        <v>36</v>
      </c>
      <c r="S109" s="44">
        <f t="shared" si="7"/>
        <v>110</v>
      </c>
    </row>
    <row r="110" spans="1:19" ht="27.9" customHeight="1">
      <c r="A110" s="42">
        <v>107</v>
      </c>
      <c r="B110" s="42">
        <v>64020138</v>
      </c>
      <c r="C110" s="43" t="str">
        <f>VLOOKUP($B110,'dmc2564 ข้อมูลดิบ'!$C$3:$CR$164,2,TRUE)</f>
        <v>บ้านป่ากุมเกาะ</v>
      </c>
      <c r="D110" s="44">
        <f>VLOOKUP($B110,'dmc2564 ข้อมูลดิบ'!$C$3:$CR$164,5,TRUE)</f>
        <v>0</v>
      </c>
      <c r="E110" s="44">
        <f>VLOOKUP($B110,'dmc2564 ข้อมูลดิบ'!$C$3:$CR$164,9,TRUE)</f>
        <v>8</v>
      </c>
      <c r="F110" s="44">
        <f>VLOOKUP($B110,'dmc2564 ข้อมูลดิบ'!$C$3:$CR$164,13,TRUE)</f>
        <v>11</v>
      </c>
      <c r="G110" s="38">
        <f t="shared" si="4"/>
        <v>19</v>
      </c>
      <c r="H110" s="44">
        <f>VLOOKUP($B110,'dmc2564 ข้อมูลดิบ'!$C$3:$CR$164,21,TRUE)</f>
        <v>11</v>
      </c>
      <c r="I110" s="44">
        <f>VLOOKUP($B110,'dmc2564 ข้อมูลดิบ'!$C$3:$CR$164,25,TRUE)</f>
        <v>10</v>
      </c>
      <c r="J110" s="44">
        <f>VLOOKUP($B110,'dmc2564 ข้อมูลดิบ'!$C$3:$CR$164,29,TRUE)</f>
        <v>14</v>
      </c>
      <c r="K110" s="44">
        <f>VLOOKUP($B110,'dmc2564 ข้อมูลดิบ'!$C$3:$CR$164,33,TRUE)</f>
        <v>8</v>
      </c>
      <c r="L110" s="44">
        <f>VLOOKUP($B110,'dmc2564 ข้อมูลดิบ'!$C$3:$CR$164,37,TRUE)</f>
        <v>8</v>
      </c>
      <c r="M110" s="44">
        <f>VLOOKUP($B110,'dmc2564 ข้อมูลดิบ'!$C$3:$CR$164,41,TRUE)</f>
        <v>10</v>
      </c>
      <c r="N110" s="39">
        <f t="shared" si="5"/>
        <v>61</v>
      </c>
      <c r="O110" s="44">
        <f>VLOOKUP($B110,'dmc2564 ข้อมูลดิบ'!$C$3:$CR$164,49,TRUE)</f>
        <v>9</v>
      </c>
      <c r="P110" s="44">
        <f>VLOOKUP($B110,'dmc2564 ข้อมูลดิบ'!$C$3:$CR$164,53,TRUE)</f>
        <v>11</v>
      </c>
      <c r="Q110" s="44">
        <f>VLOOKUP($B110,'dmc2564 ข้อมูลดิบ'!$C$3:$CR$164,57,TRUE)</f>
        <v>10</v>
      </c>
      <c r="R110" s="40">
        <f t="shared" si="6"/>
        <v>30</v>
      </c>
      <c r="S110" s="44">
        <f t="shared" si="7"/>
        <v>110</v>
      </c>
    </row>
    <row r="111" spans="1:19" ht="27.9" customHeight="1">
      <c r="A111" s="42">
        <v>108</v>
      </c>
      <c r="B111" s="42">
        <v>64020140</v>
      </c>
      <c r="C111" s="43" t="str">
        <f>VLOOKUP($B111,'dmc2564 ข้อมูลดิบ'!$C$3:$CR$164,2,TRUE)</f>
        <v>บ้านใหม่โพธิ์งาม</v>
      </c>
      <c r="D111" s="44">
        <f>VLOOKUP($B111,'dmc2564 ข้อมูลดิบ'!$C$3:$CR$164,5,TRUE)</f>
        <v>0</v>
      </c>
      <c r="E111" s="44">
        <f>VLOOKUP($B111,'dmc2564 ข้อมูลดิบ'!$C$3:$CR$164,9,TRUE)</f>
        <v>11</v>
      </c>
      <c r="F111" s="44">
        <f>VLOOKUP($B111,'dmc2564 ข้อมูลดิบ'!$C$3:$CR$164,13,TRUE)</f>
        <v>13</v>
      </c>
      <c r="G111" s="38">
        <f t="shared" si="4"/>
        <v>24</v>
      </c>
      <c r="H111" s="44">
        <f>VLOOKUP($B111,'dmc2564 ข้อมูลดิบ'!$C$3:$CR$164,21,TRUE)</f>
        <v>20</v>
      </c>
      <c r="I111" s="44">
        <f>VLOOKUP($B111,'dmc2564 ข้อมูลดิบ'!$C$3:$CR$164,25,TRUE)</f>
        <v>12</v>
      </c>
      <c r="J111" s="44">
        <f>VLOOKUP($B111,'dmc2564 ข้อมูลดิบ'!$C$3:$CR$164,29,TRUE)</f>
        <v>15</v>
      </c>
      <c r="K111" s="44">
        <f>VLOOKUP($B111,'dmc2564 ข้อมูลดิบ'!$C$3:$CR$164,33,TRUE)</f>
        <v>13</v>
      </c>
      <c r="L111" s="44">
        <f>VLOOKUP($B111,'dmc2564 ข้อมูลดิบ'!$C$3:$CR$164,37,TRUE)</f>
        <v>15</v>
      </c>
      <c r="M111" s="44">
        <f>VLOOKUP($B111,'dmc2564 ข้อมูลดิบ'!$C$3:$CR$164,41,TRUE)</f>
        <v>13</v>
      </c>
      <c r="N111" s="39">
        <f t="shared" si="5"/>
        <v>88</v>
      </c>
      <c r="O111" s="44">
        <f>VLOOKUP($B111,'dmc2564 ข้อมูลดิบ'!$C$3:$CR$164,49,TRUE)</f>
        <v>0</v>
      </c>
      <c r="P111" s="44">
        <f>VLOOKUP($B111,'dmc2564 ข้อมูลดิบ'!$C$3:$CR$164,53,TRUE)</f>
        <v>0</v>
      </c>
      <c r="Q111" s="44">
        <f>VLOOKUP($B111,'dmc2564 ข้อมูลดิบ'!$C$3:$CR$164,57,TRUE)</f>
        <v>0</v>
      </c>
      <c r="R111" s="40">
        <f t="shared" si="6"/>
        <v>0</v>
      </c>
      <c r="S111" s="44">
        <f t="shared" si="7"/>
        <v>112</v>
      </c>
    </row>
    <row r="112" spans="1:19" ht="27.9" customHeight="1">
      <c r="A112" s="42">
        <v>109</v>
      </c>
      <c r="B112" s="42">
        <v>64020103</v>
      </c>
      <c r="C112" s="43" t="str">
        <f>VLOOKUP($B112,'dmc2564 ข้อมูลดิบ'!$C$3:$CR$164,2,TRUE)</f>
        <v>บ้านวังลึก(ยุวนาฎชนูทิศ)</v>
      </c>
      <c r="D112" s="44">
        <f>VLOOKUP($B112,'dmc2564 ข้อมูลดิบ'!$C$3:$CR$164,5,TRUE)</f>
        <v>0</v>
      </c>
      <c r="E112" s="44">
        <f>VLOOKUP($B112,'dmc2564 ข้อมูลดิบ'!$C$3:$CR$164,9,TRUE)</f>
        <v>4</v>
      </c>
      <c r="F112" s="44">
        <f>VLOOKUP($B112,'dmc2564 ข้อมูลดิบ'!$C$3:$CR$164,13,TRUE)</f>
        <v>7</v>
      </c>
      <c r="G112" s="38">
        <f t="shared" si="4"/>
        <v>11</v>
      </c>
      <c r="H112" s="44">
        <f>VLOOKUP($B112,'dmc2564 ข้อมูลดิบ'!$C$3:$CR$164,21,TRUE)</f>
        <v>13</v>
      </c>
      <c r="I112" s="44">
        <f>VLOOKUP($B112,'dmc2564 ข้อมูลดิบ'!$C$3:$CR$164,25,TRUE)</f>
        <v>11</v>
      </c>
      <c r="J112" s="44">
        <f>VLOOKUP($B112,'dmc2564 ข้อมูลดิบ'!$C$3:$CR$164,29,TRUE)</f>
        <v>11</v>
      </c>
      <c r="K112" s="44">
        <f>VLOOKUP($B112,'dmc2564 ข้อมูลดิบ'!$C$3:$CR$164,33,TRUE)</f>
        <v>9</v>
      </c>
      <c r="L112" s="44">
        <f>VLOOKUP($B112,'dmc2564 ข้อมูลดิบ'!$C$3:$CR$164,37,TRUE)</f>
        <v>19</v>
      </c>
      <c r="M112" s="44">
        <f>VLOOKUP($B112,'dmc2564 ข้อมูลดิบ'!$C$3:$CR$164,41,TRUE)</f>
        <v>10</v>
      </c>
      <c r="N112" s="39">
        <f t="shared" si="5"/>
        <v>73</v>
      </c>
      <c r="O112" s="44">
        <f>VLOOKUP($B112,'dmc2564 ข้อมูลดิบ'!$C$3:$CR$164,49,TRUE)</f>
        <v>13</v>
      </c>
      <c r="P112" s="44">
        <f>VLOOKUP($B112,'dmc2564 ข้อมูลดิบ'!$C$3:$CR$164,53,TRUE)</f>
        <v>11</v>
      </c>
      <c r="Q112" s="44">
        <f>VLOOKUP($B112,'dmc2564 ข้อมูลดิบ'!$C$3:$CR$164,57,TRUE)</f>
        <v>7</v>
      </c>
      <c r="R112" s="40">
        <f t="shared" si="6"/>
        <v>31</v>
      </c>
      <c r="S112" s="44">
        <f t="shared" si="7"/>
        <v>115</v>
      </c>
    </row>
    <row r="113" spans="1:19" ht="27.9" customHeight="1">
      <c r="A113" s="42">
        <v>110</v>
      </c>
      <c r="B113" s="42">
        <v>64020194</v>
      </c>
      <c r="C113" s="43" t="str">
        <f>VLOOKUP($B113,'dmc2564 ข้อมูลดิบ'!$C$3:$CR$164,2,TRUE)</f>
        <v>บ้านธารชะอม</v>
      </c>
      <c r="D113" s="44">
        <f>VLOOKUP($B113,'dmc2564 ข้อมูลดิบ'!$C$3:$CR$164,5,TRUE)</f>
        <v>0</v>
      </c>
      <c r="E113" s="44">
        <f>VLOOKUP($B113,'dmc2564 ข้อมูลดิบ'!$C$3:$CR$164,9,TRUE)</f>
        <v>9</v>
      </c>
      <c r="F113" s="44">
        <f>VLOOKUP($B113,'dmc2564 ข้อมูลดิบ'!$C$3:$CR$164,13,TRUE)</f>
        <v>9</v>
      </c>
      <c r="G113" s="38">
        <f t="shared" ref="G113" si="8">SUM(D113:F113)</f>
        <v>18</v>
      </c>
      <c r="H113" s="44">
        <f>VLOOKUP($B113,'dmc2564 ข้อมูลดิบ'!$C$3:$CR$164,21,TRUE)</f>
        <v>14</v>
      </c>
      <c r="I113" s="44">
        <f>VLOOKUP($B113,'dmc2564 ข้อมูลดิบ'!$C$3:$CR$164,25,TRUE)</f>
        <v>11</v>
      </c>
      <c r="J113" s="44">
        <f>VLOOKUP($B113,'dmc2564 ข้อมูลดิบ'!$C$3:$CR$164,29,TRUE)</f>
        <v>10</v>
      </c>
      <c r="K113" s="44">
        <f>VLOOKUP($B113,'dmc2564 ข้อมูลดิบ'!$C$3:$CR$164,33,TRUE)</f>
        <v>13</v>
      </c>
      <c r="L113" s="44">
        <f>VLOOKUP($B113,'dmc2564 ข้อมูลดิบ'!$C$3:$CR$164,37,TRUE)</f>
        <v>10</v>
      </c>
      <c r="M113" s="44">
        <f>VLOOKUP($B113,'dmc2564 ข้อมูลดิบ'!$C$3:$CR$164,41,TRUE)</f>
        <v>10</v>
      </c>
      <c r="N113" s="39">
        <f t="shared" ref="N113" si="9">SUM(H113:M113)</f>
        <v>68</v>
      </c>
      <c r="O113" s="44">
        <f>VLOOKUP($B113,'dmc2564 ข้อมูลดิบ'!$C$3:$CR$164,49,TRUE)</f>
        <v>6</v>
      </c>
      <c r="P113" s="44">
        <f>VLOOKUP($B113,'dmc2564 ข้อมูลดิบ'!$C$3:$CR$164,53,TRUE)</f>
        <v>11</v>
      </c>
      <c r="Q113" s="44">
        <f>VLOOKUP($B113,'dmc2564 ข้อมูลดิบ'!$C$3:$CR$164,57,TRUE)</f>
        <v>12</v>
      </c>
      <c r="R113" s="40">
        <f t="shared" ref="R113" si="10">SUM(O113:Q113)</f>
        <v>29</v>
      </c>
      <c r="S113" s="44">
        <f t="shared" ref="S113" si="11">SUM(R113,G113,N113)</f>
        <v>115</v>
      </c>
    </row>
    <row r="114" spans="1:19" ht="27.9" customHeight="1">
      <c r="A114" s="289">
        <v>111</v>
      </c>
      <c r="B114" s="289">
        <v>64020167</v>
      </c>
      <c r="C114" s="290" t="str">
        <f>VLOOKUP($B114,'dmc2564 ข้อมูลดิบ'!$C$3:$CR$164,2,TRUE)</f>
        <v>บ้านน้ำขุม</v>
      </c>
      <c r="D114" s="291">
        <f>VLOOKUP($B114,'dmc2564 ข้อมูลดิบ'!$C$3:$CR$164,5,TRUE)</f>
        <v>13</v>
      </c>
      <c r="E114" s="291">
        <f>VLOOKUP($B114,'dmc2564 ข้อมูลดิบ'!$C$3:$CR$164,9,TRUE)</f>
        <v>18</v>
      </c>
      <c r="F114" s="291">
        <f>VLOOKUP($B114,'dmc2564 ข้อมูลดิบ'!$C$3:$CR$164,13,TRUE)</f>
        <v>15</v>
      </c>
      <c r="G114" s="371">
        <f t="shared" si="4"/>
        <v>46</v>
      </c>
      <c r="H114" s="291">
        <f>VLOOKUP($B114,'dmc2564 ข้อมูลดิบ'!$C$3:$CR$164,21,TRUE)</f>
        <v>12</v>
      </c>
      <c r="I114" s="291">
        <f>VLOOKUP($B114,'dmc2564 ข้อมูลดิบ'!$C$3:$CR$164,25,TRUE)</f>
        <v>5</v>
      </c>
      <c r="J114" s="291">
        <f>VLOOKUP($B114,'dmc2564 ข้อมูลดิบ'!$C$3:$CR$164,29,TRUE)</f>
        <v>15</v>
      </c>
      <c r="K114" s="291">
        <f>VLOOKUP($B114,'dmc2564 ข้อมูลดิบ'!$C$3:$CR$164,33,TRUE)</f>
        <v>16</v>
      </c>
      <c r="L114" s="291">
        <f>VLOOKUP($B114,'dmc2564 ข้อมูลดิบ'!$C$3:$CR$164,37,TRUE)</f>
        <v>12</v>
      </c>
      <c r="M114" s="291">
        <f>VLOOKUP($B114,'dmc2564 ข้อมูลดิบ'!$C$3:$CR$164,41,TRUE)</f>
        <v>10</v>
      </c>
      <c r="N114" s="372">
        <f t="shared" si="5"/>
        <v>70</v>
      </c>
      <c r="O114" s="291">
        <f>VLOOKUP($B114,'dmc2564 ข้อมูลดิบ'!$C$3:$CR$164,49,TRUE)</f>
        <v>0</v>
      </c>
      <c r="P114" s="291">
        <f>VLOOKUP($B114,'dmc2564 ข้อมูลดิบ'!$C$3:$CR$164,53,TRUE)</f>
        <v>0</v>
      </c>
      <c r="Q114" s="291">
        <f>VLOOKUP($B114,'dmc2564 ข้อมูลดิบ'!$C$3:$CR$164,57,TRUE)</f>
        <v>0</v>
      </c>
      <c r="R114" s="373">
        <f t="shared" si="6"/>
        <v>0</v>
      </c>
      <c r="S114" s="291">
        <f t="shared" si="7"/>
        <v>116</v>
      </c>
    </row>
    <row r="115" spans="1:19" ht="33.9" customHeight="1">
      <c r="A115" s="489" t="s">
        <v>455</v>
      </c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90"/>
    </row>
    <row r="116" spans="1:19" ht="28.35" customHeight="1">
      <c r="A116" s="42">
        <v>1</v>
      </c>
      <c r="B116" s="42">
        <v>64020076</v>
      </c>
      <c r="C116" s="43" t="str">
        <f>VLOOKUP($B116,'dmc2564 ข้อมูลดิบ'!$C$3:$CR$164,2,TRUE)</f>
        <v>บ้านเตว็ดนอก(สร้อยสนประชาสรรค์)</v>
      </c>
      <c r="D116" s="44">
        <f>VLOOKUP($B116,'dmc2564 ข้อมูลดิบ'!$C$3:$CR$164,5,TRUE)</f>
        <v>0</v>
      </c>
      <c r="E116" s="44">
        <f>VLOOKUP($B116,'dmc2564 ข้อมูลดิบ'!$C$3:$CR$164,9,TRUE)</f>
        <v>15</v>
      </c>
      <c r="F116" s="44">
        <f>VLOOKUP($B116,'dmc2564 ข้อมูลดิบ'!$C$3:$CR$164,13,TRUE)</f>
        <v>8</v>
      </c>
      <c r="G116" s="38">
        <f t="shared" ref="G116:G143" si="12">SUM(D116:F116)</f>
        <v>23</v>
      </c>
      <c r="H116" s="44">
        <f>VLOOKUP($B116,'dmc2564 ข้อมูลดิบ'!$C$3:$CR$164,21,TRUE)</f>
        <v>13</v>
      </c>
      <c r="I116" s="44">
        <f>VLOOKUP($B116,'dmc2564 ข้อมูลดิบ'!$C$3:$CR$164,25,TRUE)</f>
        <v>7</v>
      </c>
      <c r="J116" s="44">
        <f>VLOOKUP($B116,'dmc2564 ข้อมูลดิบ'!$C$3:$CR$164,29,TRUE)</f>
        <v>9</v>
      </c>
      <c r="K116" s="44">
        <f>VLOOKUP($B116,'dmc2564 ข้อมูลดิบ'!$C$3:$CR$164,33,TRUE)</f>
        <v>10</v>
      </c>
      <c r="L116" s="44">
        <f>VLOOKUP($B116,'dmc2564 ข้อมูลดิบ'!$C$3:$CR$164,37,TRUE)</f>
        <v>11</v>
      </c>
      <c r="M116" s="44">
        <f>VLOOKUP($B116,'dmc2564 ข้อมูลดิบ'!$C$3:$CR$164,41,TRUE)</f>
        <v>9</v>
      </c>
      <c r="N116" s="39">
        <f t="shared" ref="N116:N143" si="13">SUM(H116:M116)</f>
        <v>59</v>
      </c>
      <c r="O116" s="44">
        <f>VLOOKUP($B116,'dmc2564 ข้อมูลดิบ'!$C$3:$CR$164,49,TRUE)</f>
        <v>13</v>
      </c>
      <c r="P116" s="44">
        <f>VLOOKUP($B116,'dmc2564 ข้อมูลดิบ'!$C$3:$CR$164,53,TRUE)</f>
        <v>12</v>
      </c>
      <c r="Q116" s="44">
        <f>VLOOKUP($B116,'dmc2564 ข้อมูลดิบ'!$C$3:$CR$164,57,TRUE)</f>
        <v>15</v>
      </c>
      <c r="R116" s="40">
        <f t="shared" ref="R116:R143" si="14">SUM(O116:Q116)</f>
        <v>40</v>
      </c>
      <c r="S116" s="44">
        <f t="shared" ref="S116:S143" si="15">SUM(R116,G116,N116)</f>
        <v>122</v>
      </c>
    </row>
    <row r="117" spans="1:19" ht="28.35" customHeight="1">
      <c r="A117" s="42">
        <v>2</v>
      </c>
      <c r="B117" s="42">
        <v>64020130</v>
      </c>
      <c r="C117" s="43" t="str">
        <f>VLOOKUP($B117,'dmc2564 ข้อมูลดิบ'!$C$3:$CR$164,2,TRUE)</f>
        <v>มิตรภาพที่ 38(บ้านหนองเรียง)</v>
      </c>
      <c r="D117" s="44">
        <f>VLOOKUP($B117,'dmc2564 ข้อมูลดิบ'!$C$3:$CR$164,5,TRUE)</f>
        <v>14</v>
      </c>
      <c r="E117" s="44">
        <f>VLOOKUP($B117,'dmc2564 ข้อมูลดิบ'!$C$3:$CR$164,9,TRUE)</f>
        <v>10</v>
      </c>
      <c r="F117" s="44">
        <f>VLOOKUP($B117,'dmc2564 ข้อมูลดิบ'!$C$3:$CR$164,13,TRUE)</f>
        <v>22</v>
      </c>
      <c r="G117" s="38">
        <f t="shared" si="12"/>
        <v>46</v>
      </c>
      <c r="H117" s="44">
        <f>VLOOKUP($B117,'dmc2564 ข้อมูลดิบ'!$C$3:$CR$164,21,TRUE)</f>
        <v>11</v>
      </c>
      <c r="I117" s="44">
        <f>VLOOKUP($B117,'dmc2564 ข้อมูลดิบ'!$C$3:$CR$164,25,TRUE)</f>
        <v>13</v>
      </c>
      <c r="J117" s="44">
        <f>VLOOKUP($B117,'dmc2564 ข้อมูลดิบ'!$C$3:$CR$164,29,TRUE)</f>
        <v>10</v>
      </c>
      <c r="K117" s="44">
        <f>VLOOKUP($B117,'dmc2564 ข้อมูลดิบ'!$C$3:$CR$164,33,TRUE)</f>
        <v>16</v>
      </c>
      <c r="L117" s="44">
        <f>VLOOKUP($B117,'dmc2564 ข้อมูลดิบ'!$C$3:$CR$164,37,TRUE)</f>
        <v>11</v>
      </c>
      <c r="M117" s="44">
        <f>VLOOKUP($B117,'dmc2564 ข้อมูลดิบ'!$C$3:$CR$164,41,TRUE)</f>
        <v>15</v>
      </c>
      <c r="N117" s="39">
        <f t="shared" si="13"/>
        <v>76</v>
      </c>
      <c r="O117" s="44">
        <f>VLOOKUP($B117,'dmc2564 ข้อมูลดิบ'!$C$3:$CR$164,49,TRUE)</f>
        <v>0</v>
      </c>
      <c r="P117" s="44">
        <f>VLOOKUP($B117,'dmc2564 ข้อมูลดิบ'!$C$3:$CR$164,53,TRUE)</f>
        <v>0</v>
      </c>
      <c r="Q117" s="44">
        <f>VLOOKUP($B117,'dmc2564 ข้อมูลดิบ'!$C$3:$CR$164,57,TRUE)</f>
        <v>0</v>
      </c>
      <c r="R117" s="40">
        <f t="shared" si="14"/>
        <v>0</v>
      </c>
      <c r="S117" s="44">
        <f t="shared" si="15"/>
        <v>122</v>
      </c>
    </row>
    <row r="118" spans="1:19" ht="28.35" customHeight="1">
      <c r="A118" s="42">
        <v>3</v>
      </c>
      <c r="B118" s="42">
        <v>64020142</v>
      </c>
      <c r="C118" s="43" t="str">
        <f>VLOOKUP($B118,'dmc2564 ข้อมูลดิบ'!$C$3:$CR$164,2,TRUE)</f>
        <v>บ้านขอนซุง</v>
      </c>
      <c r="D118" s="44">
        <f>VLOOKUP($B118,'dmc2564 ข้อมูลดิบ'!$C$3:$CR$164,5,TRUE)</f>
        <v>0</v>
      </c>
      <c r="E118" s="44">
        <f>VLOOKUP($B118,'dmc2564 ข้อมูลดิบ'!$C$3:$CR$164,9,TRUE)</f>
        <v>5</v>
      </c>
      <c r="F118" s="44">
        <f>VLOOKUP($B118,'dmc2564 ข้อมูลดิบ'!$C$3:$CR$164,13,TRUE)</f>
        <v>10</v>
      </c>
      <c r="G118" s="38">
        <f t="shared" si="12"/>
        <v>15</v>
      </c>
      <c r="H118" s="44">
        <f>VLOOKUP($B118,'dmc2564 ข้อมูลดิบ'!$C$3:$CR$164,21,TRUE)</f>
        <v>17</v>
      </c>
      <c r="I118" s="44">
        <f>VLOOKUP($B118,'dmc2564 ข้อมูลดิบ'!$C$3:$CR$164,25,TRUE)</f>
        <v>14</v>
      </c>
      <c r="J118" s="44">
        <f>VLOOKUP($B118,'dmc2564 ข้อมูลดิบ'!$C$3:$CR$164,29,TRUE)</f>
        <v>14</v>
      </c>
      <c r="K118" s="44">
        <f>VLOOKUP($B118,'dmc2564 ข้อมูลดิบ'!$C$3:$CR$164,33,TRUE)</f>
        <v>19</v>
      </c>
      <c r="L118" s="44">
        <f>VLOOKUP($B118,'dmc2564 ข้อมูลดิบ'!$C$3:$CR$164,37,TRUE)</f>
        <v>13</v>
      </c>
      <c r="M118" s="44">
        <f>VLOOKUP($B118,'dmc2564 ข้อมูลดิบ'!$C$3:$CR$164,41,TRUE)</f>
        <v>8</v>
      </c>
      <c r="N118" s="39">
        <f t="shared" si="13"/>
        <v>85</v>
      </c>
      <c r="O118" s="44">
        <f>VLOOKUP($B118,'dmc2564 ข้อมูลดิบ'!$C$3:$CR$164,49,TRUE)</f>
        <v>10</v>
      </c>
      <c r="P118" s="44">
        <f>VLOOKUP($B118,'dmc2564 ข้อมูลดิบ'!$C$3:$CR$164,53,TRUE)</f>
        <v>6</v>
      </c>
      <c r="Q118" s="44">
        <f>VLOOKUP($B118,'dmc2564 ข้อมูลดิบ'!$C$3:$CR$164,57,TRUE)</f>
        <v>9</v>
      </c>
      <c r="R118" s="40">
        <f t="shared" si="14"/>
        <v>25</v>
      </c>
      <c r="S118" s="44">
        <f t="shared" si="15"/>
        <v>125</v>
      </c>
    </row>
    <row r="119" spans="1:19" ht="28.35" customHeight="1">
      <c r="A119" s="42">
        <v>4</v>
      </c>
      <c r="B119" s="42">
        <v>64020057</v>
      </c>
      <c r="C119" s="43" t="str">
        <f>VLOOKUP($B119,'dmc2564 ข้อมูลดิบ'!$C$3:$CR$164,2,TRUE)</f>
        <v>วัดโบราณหลวง</v>
      </c>
      <c r="D119" s="44">
        <f>VLOOKUP($B119,'dmc2564 ข้อมูลดิบ'!$C$3:$CR$164,5,TRUE)</f>
        <v>0</v>
      </c>
      <c r="E119" s="44">
        <f>VLOOKUP($B119,'dmc2564 ข้อมูลดิบ'!$C$3:$CR$164,9,TRUE)</f>
        <v>18</v>
      </c>
      <c r="F119" s="44">
        <f>VLOOKUP($B119,'dmc2564 ข้อมูลดิบ'!$C$3:$CR$164,13,TRUE)</f>
        <v>8</v>
      </c>
      <c r="G119" s="38">
        <f t="shared" si="12"/>
        <v>26</v>
      </c>
      <c r="H119" s="44">
        <f>VLOOKUP($B119,'dmc2564 ข้อมูลดิบ'!$C$3:$CR$164,21,TRUE)</f>
        <v>11</v>
      </c>
      <c r="I119" s="44">
        <f>VLOOKUP($B119,'dmc2564 ข้อมูลดิบ'!$C$3:$CR$164,25,TRUE)</f>
        <v>5</v>
      </c>
      <c r="J119" s="44">
        <f>VLOOKUP($B119,'dmc2564 ข้อมูลดิบ'!$C$3:$CR$164,29,TRUE)</f>
        <v>16</v>
      </c>
      <c r="K119" s="44">
        <f>VLOOKUP($B119,'dmc2564 ข้อมูลดิบ'!$C$3:$CR$164,33,TRUE)</f>
        <v>24</v>
      </c>
      <c r="L119" s="44">
        <f>VLOOKUP($B119,'dmc2564 ข้อมูลดิบ'!$C$3:$CR$164,37,TRUE)</f>
        <v>30</v>
      </c>
      <c r="M119" s="44">
        <f>VLOOKUP($B119,'dmc2564 ข้อมูลดิบ'!$C$3:$CR$164,41,TRUE)</f>
        <v>15</v>
      </c>
      <c r="N119" s="39">
        <f t="shared" si="13"/>
        <v>101</v>
      </c>
      <c r="O119" s="44">
        <f>VLOOKUP($B119,'dmc2564 ข้อมูลดิบ'!$C$3:$CR$164,49,TRUE)</f>
        <v>0</v>
      </c>
      <c r="P119" s="44">
        <f>VLOOKUP($B119,'dmc2564 ข้อมูลดิบ'!$C$3:$CR$164,53,TRUE)</f>
        <v>0</v>
      </c>
      <c r="Q119" s="44">
        <f>VLOOKUP($B119,'dmc2564 ข้อมูลดิบ'!$C$3:$CR$164,57,TRUE)</f>
        <v>0</v>
      </c>
      <c r="R119" s="40">
        <f t="shared" si="14"/>
        <v>0</v>
      </c>
      <c r="S119" s="44">
        <f t="shared" si="15"/>
        <v>127</v>
      </c>
    </row>
    <row r="120" spans="1:19" ht="28.35" customHeight="1">
      <c r="A120" s="42">
        <v>5</v>
      </c>
      <c r="B120" s="42">
        <v>64020200</v>
      </c>
      <c r="C120" s="43" t="str">
        <f>VLOOKUP($B120,'dmc2564 ข้อมูลดิบ'!$C$3:$CR$164,2,TRUE)</f>
        <v>บ้านท่าวิเศษ</v>
      </c>
      <c r="D120" s="44">
        <f>VLOOKUP($B120,'dmc2564 ข้อมูลดิบ'!$C$3:$CR$164,5,TRUE)</f>
        <v>0</v>
      </c>
      <c r="E120" s="44">
        <f>VLOOKUP($B120,'dmc2564 ข้อมูลดิบ'!$C$3:$CR$164,9,TRUE)</f>
        <v>26</v>
      </c>
      <c r="F120" s="44">
        <f>VLOOKUP($B120,'dmc2564 ข้อมูลดิบ'!$C$3:$CR$164,13,TRUE)</f>
        <v>12</v>
      </c>
      <c r="G120" s="38">
        <f t="shared" si="12"/>
        <v>38</v>
      </c>
      <c r="H120" s="44">
        <f>VLOOKUP($B120,'dmc2564 ข้อมูลดิบ'!$C$3:$CR$164,21,TRUE)</f>
        <v>10</v>
      </c>
      <c r="I120" s="44">
        <f>VLOOKUP($B120,'dmc2564 ข้อมูลดิบ'!$C$3:$CR$164,25,TRUE)</f>
        <v>18</v>
      </c>
      <c r="J120" s="44">
        <f>VLOOKUP($B120,'dmc2564 ข้อมูลดิบ'!$C$3:$CR$164,29,TRUE)</f>
        <v>16</v>
      </c>
      <c r="K120" s="44">
        <f>VLOOKUP($B120,'dmc2564 ข้อมูลดิบ'!$C$3:$CR$164,33,TRUE)</f>
        <v>18</v>
      </c>
      <c r="L120" s="44">
        <f>VLOOKUP($B120,'dmc2564 ข้อมูลดิบ'!$C$3:$CR$164,37,TRUE)</f>
        <v>13</v>
      </c>
      <c r="M120" s="44">
        <f>VLOOKUP($B120,'dmc2564 ข้อมูลดิบ'!$C$3:$CR$164,41,TRUE)</f>
        <v>16</v>
      </c>
      <c r="N120" s="39">
        <f t="shared" si="13"/>
        <v>91</v>
      </c>
      <c r="O120" s="44">
        <f>VLOOKUP($B120,'dmc2564 ข้อมูลดิบ'!$C$3:$CR$164,49,TRUE)</f>
        <v>0</v>
      </c>
      <c r="P120" s="44">
        <f>VLOOKUP($B120,'dmc2564 ข้อมูลดิบ'!$C$3:$CR$164,53,TRUE)</f>
        <v>0</v>
      </c>
      <c r="Q120" s="44">
        <f>VLOOKUP($B120,'dmc2564 ข้อมูลดิบ'!$C$3:$CR$164,57,TRUE)</f>
        <v>0</v>
      </c>
      <c r="R120" s="40">
        <f t="shared" si="14"/>
        <v>0</v>
      </c>
      <c r="S120" s="44">
        <f t="shared" si="15"/>
        <v>129</v>
      </c>
    </row>
    <row r="121" spans="1:19" ht="28.35" customHeight="1">
      <c r="A121" s="42">
        <v>6</v>
      </c>
      <c r="B121" s="42">
        <v>64020082</v>
      </c>
      <c r="C121" s="43" t="str">
        <f>VLOOKUP($B121,'dmc2564 ข้อมูลดิบ'!$C$3:$CR$164,2,TRUE)</f>
        <v>บ้านสันติสุข</v>
      </c>
      <c r="D121" s="44">
        <f>VLOOKUP($B121,'dmc2564 ข้อมูลดิบ'!$C$3:$CR$164,5,TRUE)</f>
        <v>9</v>
      </c>
      <c r="E121" s="44">
        <f>VLOOKUP($B121,'dmc2564 ข้อมูลดิบ'!$C$3:$CR$164,9,TRUE)</f>
        <v>15</v>
      </c>
      <c r="F121" s="44">
        <f>VLOOKUP($B121,'dmc2564 ข้อมูลดิบ'!$C$3:$CR$164,13,TRUE)</f>
        <v>13</v>
      </c>
      <c r="G121" s="38">
        <f t="shared" si="12"/>
        <v>37</v>
      </c>
      <c r="H121" s="44">
        <f>VLOOKUP($B121,'dmc2564 ข้อมูลดิบ'!$C$3:$CR$164,21,TRUE)</f>
        <v>18</v>
      </c>
      <c r="I121" s="44">
        <f>VLOOKUP($B121,'dmc2564 ข้อมูลดิบ'!$C$3:$CR$164,25,TRUE)</f>
        <v>10</v>
      </c>
      <c r="J121" s="44">
        <f>VLOOKUP($B121,'dmc2564 ข้อมูลดิบ'!$C$3:$CR$164,29,TRUE)</f>
        <v>18</v>
      </c>
      <c r="K121" s="44">
        <f>VLOOKUP($B121,'dmc2564 ข้อมูลดิบ'!$C$3:$CR$164,33,TRUE)</f>
        <v>17</v>
      </c>
      <c r="L121" s="44">
        <f>VLOOKUP($B121,'dmc2564 ข้อมูลดิบ'!$C$3:$CR$164,37,TRUE)</f>
        <v>22</v>
      </c>
      <c r="M121" s="44">
        <f>VLOOKUP($B121,'dmc2564 ข้อมูลดิบ'!$C$3:$CR$164,41,TRUE)</f>
        <v>9</v>
      </c>
      <c r="N121" s="39">
        <f t="shared" si="13"/>
        <v>94</v>
      </c>
      <c r="O121" s="44">
        <f>VLOOKUP($B121,'dmc2564 ข้อมูลดิบ'!$C$3:$CR$164,49,TRUE)</f>
        <v>0</v>
      </c>
      <c r="P121" s="44">
        <f>VLOOKUP($B121,'dmc2564 ข้อมูลดิบ'!$C$3:$CR$164,53,TRUE)</f>
        <v>0</v>
      </c>
      <c r="Q121" s="44">
        <f>VLOOKUP($B121,'dmc2564 ข้อมูลดิบ'!$C$3:$CR$164,57,TRUE)</f>
        <v>0</v>
      </c>
      <c r="R121" s="40">
        <f t="shared" si="14"/>
        <v>0</v>
      </c>
      <c r="S121" s="44">
        <f t="shared" si="15"/>
        <v>131</v>
      </c>
    </row>
    <row r="122" spans="1:19" ht="28.35" customHeight="1">
      <c r="A122" s="42">
        <v>7</v>
      </c>
      <c r="B122" s="42">
        <v>64020051</v>
      </c>
      <c r="C122" s="43" t="str">
        <f>VLOOKUP($B122,'dmc2564 ข้อมูลดิบ'!$C$3:$CR$164,2,TRUE)</f>
        <v>บ้านท่าชัย</v>
      </c>
      <c r="D122" s="44">
        <f>VLOOKUP($B122,'dmc2564 ข้อมูลดิบ'!$C$3:$CR$164,5,TRUE)</f>
        <v>19</v>
      </c>
      <c r="E122" s="44">
        <f>VLOOKUP($B122,'dmc2564 ข้อมูลดิบ'!$C$3:$CR$164,9,TRUE)</f>
        <v>12</v>
      </c>
      <c r="F122" s="44">
        <f>VLOOKUP($B122,'dmc2564 ข้อมูลดิบ'!$C$3:$CR$164,13,TRUE)</f>
        <v>16</v>
      </c>
      <c r="G122" s="38">
        <f t="shared" si="12"/>
        <v>47</v>
      </c>
      <c r="H122" s="44">
        <f>VLOOKUP($B122,'dmc2564 ข้อมูลดิบ'!$C$3:$CR$164,21,TRUE)</f>
        <v>14</v>
      </c>
      <c r="I122" s="44">
        <f>VLOOKUP($B122,'dmc2564 ข้อมูลดิบ'!$C$3:$CR$164,25,TRUE)</f>
        <v>16</v>
      </c>
      <c r="J122" s="44">
        <f>VLOOKUP($B122,'dmc2564 ข้อมูลดิบ'!$C$3:$CR$164,29,TRUE)</f>
        <v>17</v>
      </c>
      <c r="K122" s="44">
        <f>VLOOKUP($B122,'dmc2564 ข้อมูลดิบ'!$C$3:$CR$164,33,TRUE)</f>
        <v>9</v>
      </c>
      <c r="L122" s="44">
        <f>VLOOKUP($B122,'dmc2564 ข้อมูลดิบ'!$C$3:$CR$164,37,TRUE)</f>
        <v>16</v>
      </c>
      <c r="M122" s="44">
        <f>VLOOKUP($B122,'dmc2564 ข้อมูลดิบ'!$C$3:$CR$164,41,TRUE)</f>
        <v>16</v>
      </c>
      <c r="N122" s="39">
        <f t="shared" si="13"/>
        <v>88</v>
      </c>
      <c r="O122" s="44">
        <f>VLOOKUP($B122,'dmc2564 ข้อมูลดิบ'!$C$3:$CR$164,49,TRUE)</f>
        <v>0</v>
      </c>
      <c r="P122" s="44">
        <f>VLOOKUP($B122,'dmc2564 ข้อมูลดิบ'!$C$3:$CR$164,53,TRUE)</f>
        <v>0</v>
      </c>
      <c r="Q122" s="44">
        <f>VLOOKUP($B122,'dmc2564 ข้อมูลดิบ'!$C$3:$CR$164,57,TRUE)</f>
        <v>0</v>
      </c>
      <c r="R122" s="40">
        <f t="shared" si="14"/>
        <v>0</v>
      </c>
      <c r="S122" s="44">
        <f t="shared" si="15"/>
        <v>135</v>
      </c>
    </row>
    <row r="123" spans="1:19" ht="28.35" customHeight="1">
      <c r="A123" s="42">
        <v>8</v>
      </c>
      <c r="B123" s="42">
        <v>64020172</v>
      </c>
      <c r="C123" s="43" t="str">
        <f>VLOOKUP($B123,'dmc2564 ข้อมูลดิบ'!$C$3:$CR$164,2,TRUE)</f>
        <v>บ้านหนองบัว</v>
      </c>
      <c r="D123" s="44">
        <f>VLOOKUP($B123,'dmc2564 ข้อมูลดิบ'!$C$3:$CR$164,5,TRUE)</f>
        <v>0</v>
      </c>
      <c r="E123" s="44">
        <f>VLOOKUP($B123,'dmc2564 ข้อมูลดิบ'!$C$3:$CR$164,9,TRUE)</f>
        <v>0</v>
      </c>
      <c r="F123" s="44">
        <f>VLOOKUP($B123,'dmc2564 ข้อมูลดิบ'!$C$3:$CR$164,13,TRUE)</f>
        <v>0</v>
      </c>
      <c r="G123" s="38">
        <f t="shared" si="12"/>
        <v>0</v>
      </c>
      <c r="H123" s="44">
        <f>VLOOKUP($B123,'dmc2564 ข้อมูลดิบ'!$C$3:$CR$164,21,TRUE)</f>
        <v>17</v>
      </c>
      <c r="I123" s="44">
        <f>VLOOKUP($B123,'dmc2564 ข้อมูลดิบ'!$C$3:$CR$164,25,TRUE)</f>
        <v>17</v>
      </c>
      <c r="J123" s="44">
        <f>VLOOKUP($B123,'dmc2564 ข้อมูลดิบ'!$C$3:$CR$164,29,TRUE)</f>
        <v>12</v>
      </c>
      <c r="K123" s="44">
        <f>VLOOKUP($B123,'dmc2564 ข้อมูลดิบ'!$C$3:$CR$164,33,TRUE)</f>
        <v>16</v>
      </c>
      <c r="L123" s="44">
        <f>VLOOKUP($B123,'dmc2564 ข้อมูลดิบ'!$C$3:$CR$164,37,TRUE)</f>
        <v>18</v>
      </c>
      <c r="M123" s="44">
        <f>VLOOKUP($B123,'dmc2564 ข้อมูลดิบ'!$C$3:$CR$164,41,TRUE)</f>
        <v>16</v>
      </c>
      <c r="N123" s="39">
        <f t="shared" si="13"/>
        <v>96</v>
      </c>
      <c r="O123" s="44">
        <f>VLOOKUP($B123,'dmc2564 ข้อมูลดิบ'!$C$3:$CR$164,49,TRUE)</f>
        <v>18</v>
      </c>
      <c r="P123" s="44">
        <f>VLOOKUP($B123,'dmc2564 ข้อมูลดิบ'!$C$3:$CR$164,53,TRUE)</f>
        <v>12</v>
      </c>
      <c r="Q123" s="44">
        <f>VLOOKUP($B123,'dmc2564 ข้อมูลดิบ'!$C$3:$CR$164,57,TRUE)</f>
        <v>11</v>
      </c>
      <c r="R123" s="40">
        <f t="shared" si="14"/>
        <v>41</v>
      </c>
      <c r="S123" s="44">
        <f t="shared" si="15"/>
        <v>137</v>
      </c>
    </row>
    <row r="124" spans="1:19" ht="28.35" customHeight="1">
      <c r="A124" s="42">
        <v>9</v>
      </c>
      <c r="B124" s="42">
        <v>64020097</v>
      </c>
      <c r="C124" s="43" t="str">
        <f>VLOOKUP($B124,'dmc2564 ข้อมูลดิบ'!$C$3:$CR$164,2,TRUE)</f>
        <v>บ้านราวต้นจันทน์</v>
      </c>
      <c r="D124" s="44">
        <f>VLOOKUP($B124,'dmc2564 ข้อมูลดิบ'!$C$3:$CR$164,5,TRUE)</f>
        <v>9</v>
      </c>
      <c r="E124" s="44">
        <f>VLOOKUP($B124,'dmc2564 ข้อมูลดิบ'!$C$3:$CR$164,9,TRUE)</f>
        <v>15</v>
      </c>
      <c r="F124" s="44">
        <f>VLOOKUP($B124,'dmc2564 ข้อมูลดิบ'!$C$3:$CR$164,13,TRUE)</f>
        <v>16</v>
      </c>
      <c r="G124" s="38">
        <f t="shared" si="12"/>
        <v>40</v>
      </c>
      <c r="H124" s="44">
        <f>VLOOKUP($B124,'dmc2564 ข้อมูลดิบ'!$C$3:$CR$164,21,TRUE)</f>
        <v>14</v>
      </c>
      <c r="I124" s="44">
        <f>VLOOKUP($B124,'dmc2564 ข้อมูลดิบ'!$C$3:$CR$164,25,TRUE)</f>
        <v>17</v>
      </c>
      <c r="J124" s="44">
        <f>VLOOKUP($B124,'dmc2564 ข้อมูลดิบ'!$C$3:$CR$164,29,TRUE)</f>
        <v>14</v>
      </c>
      <c r="K124" s="44">
        <f>VLOOKUP($B124,'dmc2564 ข้อมูลดิบ'!$C$3:$CR$164,33,TRUE)</f>
        <v>13</v>
      </c>
      <c r="L124" s="44">
        <f>VLOOKUP($B124,'dmc2564 ข้อมูลดิบ'!$C$3:$CR$164,37,TRUE)</f>
        <v>21</v>
      </c>
      <c r="M124" s="44">
        <f>VLOOKUP($B124,'dmc2564 ข้อมูลดิบ'!$C$3:$CR$164,41,TRUE)</f>
        <v>21</v>
      </c>
      <c r="N124" s="39">
        <f t="shared" si="13"/>
        <v>100</v>
      </c>
      <c r="O124" s="44">
        <f>VLOOKUP($B124,'dmc2564 ข้อมูลดิบ'!$C$3:$CR$164,49,TRUE)</f>
        <v>0</v>
      </c>
      <c r="P124" s="44">
        <f>VLOOKUP($B124,'dmc2564 ข้อมูลดิบ'!$C$3:$CR$164,53,TRUE)</f>
        <v>0</v>
      </c>
      <c r="Q124" s="44">
        <f>VLOOKUP($B124,'dmc2564 ข้อมูลดิบ'!$C$3:$CR$164,57,TRUE)</f>
        <v>0</v>
      </c>
      <c r="R124" s="40">
        <f t="shared" si="14"/>
        <v>0</v>
      </c>
      <c r="S124" s="44">
        <f t="shared" si="15"/>
        <v>140</v>
      </c>
    </row>
    <row r="125" spans="1:19" ht="28.35" customHeight="1">
      <c r="A125" s="42">
        <v>10</v>
      </c>
      <c r="B125" s="42">
        <v>64020099</v>
      </c>
      <c r="C125" s="43" t="str">
        <f>VLOOKUP($B125,'dmc2564 ข้อมูลดิบ'!$C$3:$CR$164,2,TRUE)</f>
        <v>บ้านท่ามักกะสัง</v>
      </c>
      <c r="D125" s="44">
        <f>VLOOKUP($B125,'dmc2564 ข้อมูลดิบ'!$C$3:$CR$164,5,TRUE)</f>
        <v>0</v>
      </c>
      <c r="E125" s="44">
        <f>VLOOKUP($B125,'dmc2564 ข้อมูลดิบ'!$C$3:$CR$164,9,TRUE)</f>
        <v>11</v>
      </c>
      <c r="F125" s="44">
        <f>VLOOKUP($B125,'dmc2564 ข้อมูลดิบ'!$C$3:$CR$164,13,TRUE)</f>
        <v>11</v>
      </c>
      <c r="G125" s="38">
        <f t="shared" si="12"/>
        <v>22</v>
      </c>
      <c r="H125" s="44">
        <f>VLOOKUP($B125,'dmc2564 ข้อมูลดิบ'!$C$3:$CR$164,21,TRUE)</f>
        <v>13</v>
      </c>
      <c r="I125" s="44">
        <f>VLOOKUP($B125,'dmc2564 ข้อมูลดิบ'!$C$3:$CR$164,25,TRUE)</f>
        <v>10</v>
      </c>
      <c r="J125" s="44">
        <f>VLOOKUP($B125,'dmc2564 ข้อมูลดิบ'!$C$3:$CR$164,29,TRUE)</f>
        <v>7</v>
      </c>
      <c r="K125" s="44">
        <f>VLOOKUP($B125,'dmc2564 ข้อมูลดิบ'!$C$3:$CR$164,33,TRUE)</f>
        <v>11</v>
      </c>
      <c r="L125" s="44">
        <f>VLOOKUP($B125,'dmc2564 ข้อมูลดิบ'!$C$3:$CR$164,37,TRUE)</f>
        <v>20</v>
      </c>
      <c r="M125" s="44">
        <f>VLOOKUP($B125,'dmc2564 ข้อมูลดิบ'!$C$3:$CR$164,41,TRUE)</f>
        <v>9</v>
      </c>
      <c r="N125" s="39">
        <f t="shared" si="13"/>
        <v>70</v>
      </c>
      <c r="O125" s="44">
        <f>VLOOKUP($B125,'dmc2564 ข้อมูลดิบ'!$C$3:$CR$164,49,TRUE)</f>
        <v>14</v>
      </c>
      <c r="P125" s="44">
        <f>VLOOKUP($B125,'dmc2564 ข้อมูลดิบ'!$C$3:$CR$164,53,TRUE)</f>
        <v>19</v>
      </c>
      <c r="Q125" s="44">
        <f>VLOOKUP($B125,'dmc2564 ข้อมูลดิบ'!$C$3:$CR$164,57,TRUE)</f>
        <v>22</v>
      </c>
      <c r="R125" s="40">
        <f t="shared" si="14"/>
        <v>55</v>
      </c>
      <c r="S125" s="44">
        <f t="shared" si="15"/>
        <v>147</v>
      </c>
    </row>
    <row r="126" spans="1:19" ht="28.35" customHeight="1">
      <c r="A126" s="42">
        <v>11</v>
      </c>
      <c r="B126" s="42">
        <v>64020094</v>
      </c>
      <c r="C126" s="43" t="str">
        <f>VLOOKUP($B126,'dmc2564 ข้อมูลดิบ'!$C$3:$CR$164,2,TRUE)</f>
        <v>บ้านดอนจันทร์</v>
      </c>
      <c r="D126" s="44">
        <f>VLOOKUP($B126,'dmc2564 ข้อมูลดิบ'!$C$3:$CR$164,5,TRUE)</f>
        <v>10</v>
      </c>
      <c r="E126" s="44">
        <f>VLOOKUP($B126,'dmc2564 ข้อมูลดิบ'!$C$3:$CR$164,9,TRUE)</f>
        <v>12</v>
      </c>
      <c r="F126" s="44">
        <f>VLOOKUP($B126,'dmc2564 ข้อมูลดิบ'!$C$3:$CR$164,13,TRUE)</f>
        <v>19</v>
      </c>
      <c r="G126" s="38">
        <f t="shared" si="12"/>
        <v>41</v>
      </c>
      <c r="H126" s="44">
        <f>VLOOKUP($B126,'dmc2564 ข้อมูลดิบ'!$C$3:$CR$164,21,TRUE)</f>
        <v>18</v>
      </c>
      <c r="I126" s="44">
        <f>VLOOKUP($B126,'dmc2564 ข้อมูลดิบ'!$C$3:$CR$164,25,TRUE)</f>
        <v>13</v>
      </c>
      <c r="J126" s="44">
        <f>VLOOKUP($B126,'dmc2564 ข้อมูลดิบ'!$C$3:$CR$164,29,TRUE)</f>
        <v>10</v>
      </c>
      <c r="K126" s="44">
        <f>VLOOKUP($B126,'dmc2564 ข้อมูลดิบ'!$C$3:$CR$164,33,TRUE)</f>
        <v>28</v>
      </c>
      <c r="L126" s="44">
        <f>VLOOKUP($B126,'dmc2564 ข้อมูลดิบ'!$C$3:$CR$164,37,TRUE)</f>
        <v>18</v>
      </c>
      <c r="M126" s="44">
        <f>VLOOKUP($B126,'dmc2564 ข้อมูลดิบ'!$C$3:$CR$164,41,TRUE)</f>
        <v>20</v>
      </c>
      <c r="N126" s="39">
        <f t="shared" si="13"/>
        <v>107</v>
      </c>
      <c r="O126" s="44">
        <f>VLOOKUP($B126,'dmc2564 ข้อมูลดิบ'!$C$3:$CR$164,49,TRUE)</f>
        <v>0</v>
      </c>
      <c r="P126" s="44">
        <f>VLOOKUP($B126,'dmc2564 ข้อมูลดิบ'!$C$3:$CR$164,53,TRUE)</f>
        <v>0</v>
      </c>
      <c r="Q126" s="44">
        <f>VLOOKUP($B126,'dmc2564 ข้อมูลดิบ'!$C$3:$CR$164,57,TRUE)</f>
        <v>0</v>
      </c>
      <c r="R126" s="40">
        <f t="shared" si="14"/>
        <v>0</v>
      </c>
      <c r="S126" s="44">
        <f t="shared" si="15"/>
        <v>148</v>
      </c>
    </row>
    <row r="127" spans="1:19" ht="28.35" customHeight="1">
      <c r="A127" s="42">
        <v>12</v>
      </c>
      <c r="B127" s="42">
        <v>64020133</v>
      </c>
      <c r="C127" s="43" t="str">
        <f>VLOOKUP($B127,'dmc2564 ข้อมูลดิบ'!$C$3:$CR$164,2,TRUE)</f>
        <v>บ้านป่าเลา</v>
      </c>
      <c r="D127" s="44">
        <f>VLOOKUP($B127,'dmc2564 ข้อมูลดิบ'!$C$3:$CR$164,5,TRUE)</f>
        <v>0</v>
      </c>
      <c r="E127" s="44">
        <f>VLOOKUP($B127,'dmc2564 ข้อมูลดิบ'!$C$3:$CR$164,9,TRUE)</f>
        <v>7</v>
      </c>
      <c r="F127" s="44">
        <f>VLOOKUP($B127,'dmc2564 ข้อมูลดิบ'!$C$3:$CR$164,13,TRUE)</f>
        <v>17</v>
      </c>
      <c r="G127" s="38">
        <f t="shared" si="12"/>
        <v>24</v>
      </c>
      <c r="H127" s="44">
        <f>VLOOKUP($B127,'dmc2564 ข้อมูลดิบ'!$C$3:$CR$164,21,TRUE)</f>
        <v>14</v>
      </c>
      <c r="I127" s="44">
        <f>VLOOKUP($B127,'dmc2564 ข้อมูลดิบ'!$C$3:$CR$164,25,TRUE)</f>
        <v>12</v>
      </c>
      <c r="J127" s="44">
        <f>VLOOKUP($B127,'dmc2564 ข้อมูลดิบ'!$C$3:$CR$164,29,TRUE)</f>
        <v>18</v>
      </c>
      <c r="K127" s="44">
        <f>VLOOKUP($B127,'dmc2564 ข้อมูลดิบ'!$C$3:$CR$164,33,TRUE)</f>
        <v>12</v>
      </c>
      <c r="L127" s="44">
        <f>VLOOKUP($B127,'dmc2564 ข้อมูลดิบ'!$C$3:$CR$164,37,TRUE)</f>
        <v>19</v>
      </c>
      <c r="M127" s="44">
        <f>VLOOKUP($B127,'dmc2564 ข้อมูลดิบ'!$C$3:$CR$164,41,TRUE)</f>
        <v>12</v>
      </c>
      <c r="N127" s="39">
        <f t="shared" si="13"/>
        <v>87</v>
      </c>
      <c r="O127" s="44">
        <f>VLOOKUP($B127,'dmc2564 ข้อมูลดิบ'!$C$3:$CR$164,49,TRUE)</f>
        <v>8</v>
      </c>
      <c r="P127" s="44">
        <f>VLOOKUP($B127,'dmc2564 ข้อมูลดิบ'!$C$3:$CR$164,53,TRUE)</f>
        <v>16</v>
      </c>
      <c r="Q127" s="44">
        <f>VLOOKUP($B127,'dmc2564 ข้อมูลดิบ'!$C$3:$CR$164,57,TRUE)</f>
        <v>13</v>
      </c>
      <c r="R127" s="40">
        <f t="shared" si="14"/>
        <v>37</v>
      </c>
      <c r="S127" s="44">
        <f t="shared" si="15"/>
        <v>148</v>
      </c>
    </row>
    <row r="128" spans="1:19" ht="28.35" customHeight="1">
      <c r="A128" s="42">
        <v>13</v>
      </c>
      <c r="B128" s="42">
        <v>64020087</v>
      </c>
      <c r="C128" s="43" t="str">
        <f>VLOOKUP($B128,'dmc2564 ข้อมูลดิบ'!$C$3:$CR$164,2,TRUE)</f>
        <v>บ้านวังพิกุล</v>
      </c>
      <c r="D128" s="44">
        <f>VLOOKUP($B128,'dmc2564 ข้อมูลดิบ'!$C$3:$CR$164,5,TRUE)</f>
        <v>0</v>
      </c>
      <c r="E128" s="44">
        <f>VLOOKUP($B128,'dmc2564 ข้อมูลดิบ'!$C$3:$CR$164,9,TRUE)</f>
        <v>12</v>
      </c>
      <c r="F128" s="44">
        <f>VLOOKUP($B128,'dmc2564 ข้อมูลดิบ'!$C$3:$CR$164,13,TRUE)</f>
        <v>13</v>
      </c>
      <c r="G128" s="38">
        <f t="shared" si="12"/>
        <v>25</v>
      </c>
      <c r="H128" s="44">
        <f>VLOOKUP($B128,'dmc2564 ข้อมูลดิบ'!$C$3:$CR$164,21,TRUE)</f>
        <v>11</v>
      </c>
      <c r="I128" s="44">
        <f>VLOOKUP($B128,'dmc2564 ข้อมูลดิบ'!$C$3:$CR$164,25,TRUE)</f>
        <v>7</v>
      </c>
      <c r="J128" s="44">
        <f>VLOOKUP($B128,'dmc2564 ข้อมูลดิบ'!$C$3:$CR$164,29,TRUE)</f>
        <v>10</v>
      </c>
      <c r="K128" s="44">
        <f>VLOOKUP($B128,'dmc2564 ข้อมูลดิบ'!$C$3:$CR$164,33,TRUE)</f>
        <v>20</v>
      </c>
      <c r="L128" s="44">
        <f>VLOOKUP($B128,'dmc2564 ข้อมูลดิบ'!$C$3:$CR$164,37,TRUE)</f>
        <v>10</v>
      </c>
      <c r="M128" s="44">
        <f>VLOOKUP($B128,'dmc2564 ข้อมูลดิบ'!$C$3:$CR$164,41,TRUE)</f>
        <v>17</v>
      </c>
      <c r="N128" s="39">
        <f t="shared" si="13"/>
        <v>75</v>
      </c>
      <c r="O128" s="44">
        <f>VLOOKUP($B128,'dmc2564 ข้อมูลดิบ'!$C$3:$CR$164,49,TRUE)</f>
        <v>14</v>
      </c>
      <c r="P128" s="44">
        <f>VLOOKUP($B128,'dmc2564 ข้อมูลดิบ'!$C$3:$CR$164,53,TRUE)</f>
        <v>20</v>
      </c>
      <c r="Q128" s="44">
        <f>VLOOKUP($B128,'dmc2564 ข้อมูลดิบ'!$C$3:$CR$164,57,TRUE)</f>
        <v>15</v>
      </c>
      <c r="R128" s="40">
        <f t="shared" si="14"/>
        <v>49</v>
      </c>
      <c r="S128" s="44">
        <f t="shared" si="15"/>
        <v>149</v>
      </c>
    </row>
    <row r="129" spans="1:19" ht="28.35" customHeight="1">
      <c r="A129" s="42">
        <v>14</v>
      </c>
      <c r="B129" s="42">
        <v>64020182</v>
      </c>
      <c r="C129" s="43" t="str">
        <f>VLOOKUP($B129,'dmc2564 ข้อมูลดิบ'!$C$3:$CR$164,2,TRUE)</f>
        <v>บ้านไทยชนะศึก</v>
      </c>
      <c r="D129" s="44">
        <f>VLOOKUP($B129,'dmc2564 ข้อมูลดิบ'!$C$3:$CR$164,5,TRUE)</f>
        <v>0</v>
      </c>
      <c r="E129" s="44">
        <f>VLOOKUP($B129,'dmc2564 ข้อมูลดิบ'!$C$3:$CR$164,9,TRUE)</f>
        <v>15</v>
      </c>
      <c r="F129" s="44">
        <f>VLOOKUP($B129,'dmc2564 ข้อมูลดิบ'!$C$3:$CR$164,13,TRUE)</f>
        <v>21</v>
      </c>
      <c r="G129" s="38">
        <f t="shared" si="12"/>
        <v>36</v>
      </c>
      <c r="H129" s="44">
        <f>VLOOKUP($B129,'dmc2564 ข้อมูลดิบ'!$C$3:$CR$164,21,TRUE)</f>
        <v>22</v>
      </c>
      <c r="I129" s="44">
        <f>VLOOKUP($B129,'dmc2564 ข้อมูลดิบ'!$C$3:$CR$164,25,TRUE)</f>
        <v>18</v>
      </c>
      <c r="J129" s="44">
        <f>VLOOKUP($B129,'dmc2564 ข้อมูลดิบ'!$C$3:$CR$164,29,TRUE)</f>
        <v>22</v>
      </c>
      <c r="K129" s="44">
        <f>VLOOKUP($B129,'dmc2564 ข้อมูลดิบ'!$C$3:$CR$164,33,TRUE)</f>
        <v>12</v>
      </c>
      <c r="L129" s="44">
        <f>VLOOKUP($B129,'dmc2564 ข้อมูลดิบ'!$C$3:$CR$164,37,TRUE)</f>
        <v>20</v>
      </c>
      <c r="M129" s="44">
        <f>VLOOKUP($B129,'dmc2564 ข้อมูลดิบ'!$C$3:$CR$164,41,TRUE)</f>
        <v>23</v>
      </c>
      <c r="N129" s="39">
        <f t="shared" si="13"/>
        <v>117</v>
      </c>
      <c r="O129" s="44">
        <f>VLOOKUP($B129,'dmc2564 ข้อมูลดิบ'!$C$3:$CR$164,49,TRUE)</f>
        <v>0</v>
      </c>
      <c r="P129" s="44">
        <f>VLOOKUP($B129,'dmc2564 ข้อมูลดิบ'!$C$3:$CR$164,53,TRUE)</f>
        <v>0</v>
      </c>
      <c r="Q129" s="44">
        <f>VLOOKUP($B129,'dmc2564 ข้อมูลดิบ'!$C$3:$CR$164,57,TRUE)</f>
        <v>0</v>
      </c>
      <c r="R129" s="40">
        <f t="shared" si="14"/>
        <v>0</v>
      </c>
      <c r="S129" s="44">
        <f t="shared" si="15"/>
        <v>153</v>
      </c>
    </row>
    <row r="130" spans="1:19" ht="28.35" customHeight="1">
      <c r="A130" s="42">
        <v>15</v>
      </c>
      <c r="B130" s="42">
        <v>64020002</v>
      </c>
      <c r="C130" s="43" t="str">
        <f>VLOOKUP($B130,'dmc2564 ข้อมูลดิบ'!$C$3:$CR$164,2,TRUE)</f>
        <v>บ้านห้วยไคร้</v>
      </c>
      <c r="D130" s="44">
        <f>VLOOKUP($B130,'dmc2564 ข้อมูลดิบ'!$C$3:$CR$164,5,TRUE)</f>
        <v>0</v>
      </c>
      <c r="E130" s="44">
        <f>VLOOKUP($B130,'dmc2564 ข้อมูลดิบ'!$C$3:$CR$164,9,TRUE)</f>
        <v>3</v>
      </c>
      <c r="F130" s="44">
        <f>VLOOKUP($B130,'dmc2564 ข้อมูลดิบ'!$C$3:$CR$164,13,TRUE)</f>
        <v>6</v>
      </c>
      <c r="G130" s="38">
        <f t="shared" si="12"/>
        <v>9</v>
      </c>
      <c r="H130" s="44">
        <f>VLOOKUP($B130,'dmc2564 ข้อมูลดิบ'!$C$3:$CR$164,21,TRUE)</f>
        <v>17</v>
      </c>
      <c r="I130" s="44">
        <f>VLOOKUP($B130,'dmc2564 ข้อมูลดิบ'!$C$3:$CR$164,25,TRUE)</f>
        <v>17</v>
      </c>
      <c r="J130" s="44">
        <f>VLOOKUP($B130,'dmc2564 ข้อมูลดิบ'!$C$3:$CR$164,29,TRUE)</f>
        <v>10</v>
      </c>
      <c r="K130" s="44">
        <f>VLOOKUP($B130,'dmc2564 ข้อมูลดิบ'!$C$3:$CR$164,33,TRUE)</f>
        <v>17</v>
      </c>
      <c r="L130" s="44">
        <f>VLOOKUP($B130,'dmc2564 ข้อมูลดิบ'!$C$3:$CR$164,37,TRUE)</f>
        <v>15</v>
      </c>
      <c r="M130" s="44">
        <f>VLOOKUP($B130,'dmc2564 ข้อมูลดิบ'!$C$3:$CR$164,41,TRUE)</f>
        <v>20</v>
      </c>
      <c r="N130" s="39">
        <f t="shared" si="13"/>
        <v>96</v>
      </c>
      <c r="O130" s="44">
        <f>VLOOKUP($B130,'dmc2564 ข้อมูลดิบ'!$C$3:$CR$164,49,TRUE)</f>
        <v>15</v>
      </c>
      <c r="P130" s="44">
        <f>VLOOKUP($B130,'dmc2564 ข้อมูลดิบ'!$C$3:$CR$164,53,TRUE)</f>
        <v>17</v>
      </c>
      <c r="Q130" s="44">
        <f>VLOOKUP($B130,'dmc2564 ข้อมูลดิบ'!$C$3:$CR$164,57,TRUE)</f>
        <v>20</v>
      </c>
      <c r="R130" s="40">
        <f t="shared" si="14"/>
        <v>52</v>
      </c>
      <c r="S130" s="44">
        <f t="shared" si="15"/>
        <v>157</v>
      </c>
    </row>
    <row r="131" spans="1:19" ht="28.35" customHeight="1">
      <c r="A131" s="42">
        <v>16</v>
      </c>
      <c r="B131" s="42">
        <v>64020029</v>
      </c>
      <c r="C131" s="43" t="str">
        <f>VLOOKUP($B131,'dmc2564 ข้อมูลดิบ'!$C$3:$CR$164,2,TRUE)</f>
        <v>บ้านท่าโพธิ์</v>
      </c>
      <c r="D131" s="44">
        <f>VLOOKUP($B131,'dmc2564 ข้อมูลดิบ'!$C$3:$CR$164,5,TRUE)</f>
        <v>10</v>
      </c>
      <c r="E131" s="44">
        <f>VLOOKUP($B131,'dmc2564 ข้อมูลดิบ'!$C$3:$CR$164,9,TRUE)</f>
        <v>16</v>
      </c>
      <c r="F131" s="44">
        <f>VLOOKUP($B131,'dmc2564 ข้อมูลดิบ'!$C$3:$CR$164,13,TRUE)</f>
        <v>13</v>
      </c>
      <c r="G131" s="38">
        <f t="shared" si="12"/>
        <v>39</v>
      </c>
      <c r="H131" s="44">
        <f>VLOOKUP($B131,'dmc2564 ข้อมูลดิบ'!$C$3:$CR$164,21,TRUE)</f>
        <v>10</v>
      </c>
      <c r="I131" s="44">
        <f>VLOOKUP($B131,'dmc2564 ข้อมูลดิบ'!$C$3:$CR$164,25,TRUE)</f>
        <v>9</v>
      </c>
      <c r="J131" s="44">
        <f>VLOOKUP($B131,'dmc2564 ข้อมูลดิบ'!$C$3:$CR$164,29,TRUE)</f>
        <v>12</v>
      </c>
      <c r="K131" s="44">
        <f>VLOOKUP($B131,'dmc2564 ข้อมูลดิบ'!$C$3:$CR$164,33,TRUE)</f>
        <v>4</v>
      </c>
      <c r="L131" s="44">
        <f>VLOOKUP($B131,'dmc2564 ข้อมูลดิบ'!$C$3:$CR$164,37,TRUE)</f>
        <v>15</v>
      </c>
      <c r="M131" s="44">
        <f>VLOOKUP($B131,'dmc2564 ข้อมูลดิบ'!$C$3:$CR$164,41,TRUE)</f>
        <v>16</v>
      </c>
      <c r="N131" s="39">
        <f t="shared" si="13"/>
        <v>66</v>
      </c>
      <c r="O131" s="44">
        <f>VLOOKUP($B131,'dmc2564 ข้อมูลดิบ'!$C$3:$CR$164,49,TRUE)</f>
        <v>18</v>
      </c>
      <c r="P131" s="44">
        <f>VLOOKUP($B131,'dmc2564 ข้อมูลดิบ'!$C$3:$CR$164,53,TRUE)</f>
        <v>13</v>
      </c>
      <c r="Q131" s="44">
        <f>VLOOKUP($B131,'dmc2564 ข้อมูลดิบ'!$C$3:$CR$164,57,TRUE)</f>
        <v>21</v>
      </c>
      <c r="R131" s="40">
        <f t="shared" si="14"/>
        <v>52</v>
      </c>
      <c r="S131" s="44">
        <f t="shared" si="15"/>
        <v>157</v>
      </c>
    </row>
    <row r="132" spans="1:19" ht="28.35" customHeight="1">
      <c r="A132" s="42">
        <v>17</v>
      </c>
      <c r="B132" s="42">
        <v>64020153</v>
      </c>
      <c r="C132" s="43" t="str">
        <f>VLOOKUP($B132,'dmc2564 ข้อมูลดิบ'!$C$3:$CR$164,2,TRUE)</f>
        <v>อนุบาลสวรรคโลก(คุ้งวารีวิทยา)</v>
      </c>
      <c r="D132" s="44">
        <f>VLOOKUP($B132,'dmc2564 ข้อมูลดิบ'!$C$3:$CR$164,5,TRUE)</f>
        <v>12</v>
      </c>
      <c r="E132" s="44">
        <f>VLOOKUP($B132,'dmc2564 ข้อมูลดิบ'!$C$3:$CR$164,9,TRUE)</f>
        <v>9</v>
      </c>
      <c r="F132" s="44">
        <f>VLOOKUP($B132,'dmc2564 ข้อมูลดิบ'!$C$3:$CR$164,13,TRUE)</f>
        <v>13</v>
      </c>
      <c r="G132" s="38">
        <f t="shared" si="12"/>
        <v>34</v>
      </c>
      <c r="H132" s="44">
        <f>VLOOKUP($B132,'dmc2564 ข้อมูลดิบ'!$C$3:$CR$164,21,TRUE)</f>
        <v>18</v>
      </c>
      <c r="I132" s="44">
        <f>VLOOKUP($B132,'dmc2564 ข้อมูลดิบ'!$C$3:$CR$164,25,TRUE)</f>
        <v>11</v>
      </c>
      <c r="J132" s="44">
        <f>VLOOKUP($B132,'dmc2564 ข้อมูลดิบ'!$C$3:$CR$164,29,TRUE)</f>
        <v>16</v>
      </c>
      <c r="K132" s="44">
        <f>VLOOKUP($B132,'dmc2564 ข้อมูลดิบ'!$C$3:$CR$164,33,TRUE)</f>
        <v>13</v>
      </c>
      <c r="L132" s="44">
        <f>VLOOKUP($B132,'dmc2564 ข้อมูลดิบ'!$C$3:$CR$164,37,TRUE)</f>
        <v>13</v>
      </c>
      <c r="M132" s="44">
        <f>VLOOKUP($B132,'dmc2564 ข้อมูลดิบ'!$C$3:$CR$164,41,TRUE)</f>
        <v>12</v>
      </c>
      <c r="N132" s="39">
        <f t="shared" si="13"/>
        <v>83</v>
      </c>
      <c r="O132" s="44">
        <f>VLOOKUP($B132,'dmc2564 ข้อมูลดิบ'!$C$3:$CR$164,49,TRUE)</f>
        <v>15</v>
      </c>
      <c r="P132" s="44">
        <f>VLOOKUP($B132,'dmc2564 ข้อมูลดิบ'!$C$3:$CR$164,53,TRUE)</f>
        <v>12</v>
      </c>
      <c r="Q132" s="44">
        <f>VLOOKUP($B132,'dmc2564 ข้อมูลดิบ'!$C$3:$CR$164,57,TRUE)</f>
        <v>14</v>
      </c>
      <c r="R132" s="40">
        <f t="shared" si="14"/>
        <v>41</v>
      </c>
      <c r="S132" s="44">
        <f t="shared" si="15"/>
        <v>158</v>
      </c>
    </row>
    <row r="133" spans="1:19" ht="28.35" customHeight="1">
      <c r="A133" s="42">
        <v>18</v>
      </c>
      <c r="B133" s="42">
        <v>64020010</v>
      </c>
      <c r="C133" s="43" t="str">
        <f>VLOOKUP($B133,'dmc2564 ข้อมูลดิบ'!$C$3:$CR$164,2,TRUE)</f>
        <v>บ้านแก่ง</v>
      </c>
      <c r="D133" s="44">
        <f>VLOOKUP($B133,'dmc2564 ข้อมูลดิบ'!$C$3:$CR$164,5,TRUE)</f>
        <v>0</v>
      </c>
      <c r="E133" s="44">
        <f>VLOOKUP($B133,'dmc2564 ข้อมูลดิบ'!$C$3:$CR$164,9,TRUE)</f>
        <v>16</v>
      </c>
      <c r="F133" s="44">
        <f>VLOOKUP($B133,'dmc2564 ข้อมูลดิบ'!$C$3:$CR$164,13,TRUE)</f>
        <v>18</v>
      </c>
      <c r="G133" s="38">
        <f t="shared" si="12"/>
        <v>34</v>
      </c>
      <c r="H133" s="44">
        <f>VLOOKUP($B133,'dmc2564 ข้อมูลดิบ'!$C$3:$CR$164,21,TRUE)</f>
        <v>19</v>
      </c>
      <c r="I133" s="44">
        <f>VLOOKUP($B133,'dmc2564 ข้อมูลดิบ'!$C$3:$CR$164,25,TRUE)</f>
        <v>21</v>
      </c>
      <c r="J133" s="44">
        <f>VLOOKUP($B133,'dmc2564 ข้อมูลดิบ'!$C$3:$CR$164,29,TRUE)</f>
        <v>24</v>
      </c>
      <c r="K133" s="44">
        <f>VLOOKUP($B133,'dmc2564 ข้อมูลดิบ'!$C$3:$CR$164,33,TRUE)</f>
        <v>18</v>
      </c>
      <c r="L133" s="44">
        <f>VLOOKUP($B133,'dmc2564 ข้อมูลดิบ'!$C$3:$CR$164,37,TRUE)</f>
        <v>24</v>
      </c>
      <c r="M133" s="44">
        <f>VLOOKUP($B133,'dmc2564 ข้อมูลดิบ'!$C$3:$CR$164,41,TRUE)</f>
        <v>29</v>
      </c>
      <c r="N133" s="39">
        <f t="shared" si="13"/>
        <v>135</v>
      </c>
      <c r="O133" s="44">
        <f>VLOOKUP($B133,'dmc2564 ข้อมูลดิบ'!$C$3:$CR$164,49,TRUE)</f>
        <v>0</v>
      </c>
      <c r="P133" s="44">
        <f>VLOOKUP($B133,'dmc2564 ข้อมูลดิบ'!$C$3:$CR$164,53,TRUE)</f>
        <v>0</v>
      </c>
      <c r="Q133" s="44">
        <f>VLOOKUP($B133,'dmc2564 ข้อมูลดิบ'!$C$3:$CR$164,57,TRUE)</f>
        <v>0</v>
      </c>
      <c r="R133" s="40">
        <f t="shared" si="14"/>
        <v>0</v>
      </c>
      <c r="S133" s="44">
        <f t="shared" si="15"/>
        <v>169</v>
      </c>
    </row>
    <row r="134" spans="1:19" ht="28.35" customHeight="1">
      <c r="A134" s="42">
        <v>19</v>
      </c>
      <c r="B134" s="42">
        <v>64020044</v>
      </c>
      <c r="C134" s="43" t="str">
        <f>VLOOKUP($B134,'dmc2564 ข้อมูลดิบ'!$C$3:$CR$164,2,TRUE)</f>
        <v>บ้านห้วยโป้</v>
      </c>
      <c r="D134" s="44">
        <f>VLOOKUP($B134,'dmc2564 ข้อมูลดิบ'!$C$3:$CR$164,5,TRUE)</f>
        <v>0</v>
      </c>
      <c r="E134" s="44">
        <f>VLOOKUP($B134,'dmc2564 ข้อมูลดิบ'!$C$3:$CR$164,9,TRUE)</f>
        <v>8</v>
      </c>
      <c r="F134" s="44">
        <f>VLOOKUP($B134,'dmc2564 ข้อมูลดิบ'!$C$3:$CR$164,13,TRUE)</f>
        <v>19</v>
      </c>
      <c r="G134" s="38">
        <f t="shared" si="12"/>
        <v>27</v>
      </c>
      <c r="H134" s="44">
        <f>VLOOKUP($B134,'dmc2564 ข้อมูลดิบ'!$C$3:$CR$164,21,TRUE)</f>
        <v>11</v>
      </c>
      <c r="I134" s="44">
        <f>VLOOKUP($B134,'dmc2564 ข้อมูลดิบ'!$C$3:$CR$164,25,TRUE)</f>
        <v>13</v>
      </c>
      <c r="J134" s="44">
        <f>VLOOKUP($B134,'dmc2564 ข้อมูลดิบ'!$C$3:$CR$164,29,TRUE)</f>
        <v>15</v>
      </c>
      <c r="K134" s="44">
        <f>VLOOKUP($B134,'dmc2564 ข้อมูลดิบ'!$C$3:$CR$164,33,TRUE)</f>
        <v>22</v>
      </c>
      <c r="L134" s="44">
        <f>VLOOKUP($B134,'dmc2564 ข้อมูลดิบ'!$C$3:$CR$164,37,TRUE)</f>
        <v>18</v>
      </c>
      <c r="M134" s="44">
        <f>VLOOKUP($B134,'dmc2564 ข้อมูลดิบ'!$C$3:$CR$164,41,TRUE)</f>
        <v>8</v>
      </c>
      <c r="N134" s="39">
        <f t="shared" si="13"/>
        <v>87</v>
      </c>
      <c r="O134" s="44">
        <f>VLOOKUP($B134,'dmc2564 ข้อมูลดิบ'!$C$3:$CR$164,49,TRUE)</f>
        <v>24</v>
      </c>
      <c r="P134" s="44">
        <f>VLOOKUP($B134,'dmc2564 ข้อมูลดิบ'!$C$3:$CR$164,53,TRUE)</f>
        <v>16</v>
      </c>
      <c r="Q134" s="44">
        <f>VLOOKUP($B134,'dmc2564 ข้อมูลดิบ'!$C$3:$CR$164,57,TRUE)</f>
        <v>15</v>
      </c>
      <c r="R134" s="40">
        <f t="shared" si="14"/>
        <v>55</v>
      </c>
      <c r="S134" s="44">
        <f t="shared" si="15"/>
        <v>169</v>
      </c>
    </row>
    <row r="135" spans="1:19" ht="28.35" customHeight="1">
      <c r="A135" s="42">
        <v>20</v>
      </c>
      <c r="B135" s="42">
        <v>64020067</v>
      </c>
      <c r="C135" s="43" t="str">
        <f>VLOOKUP($B135,'dmc2564 ข้อมูลดิบ'!$C$3:$CR$164,2,TRUE)</f>
        <v>หาดเสี้ยววิทยา</v>
      </c>
      <c r="D135" s="44">
        <f>VLOOKUP($B135,'dmc2564 ข้อมูลดิบ'!$C$3:$CR$164,5,TRUE)</f>
        <v>0</v>
      </c>
      <c r="E135" s="44">
        <f>VLOOKUP($B135,'dmc2564 ข้อมูลดิบ'!$C$3:$CR$164,9,TRUE)</f>
        <v>6</v>
      </c>
      <c r="F135" s="44">
        <f>VLOOKUP($B135,'dmc2564 ข้อมูลดิบ'!$C$3:$CR$164,13,TRUE)</f>
        <v>3</v>
      </c>
      <c r="G135" s="38">
        <f t="shared" si="12"/>
        <v>9</v>
      </c>
      <c r="H135" s="44">
        <f>VLOOKUP($B135,'dmc2564 ข้อมูลดิบ'!$C$3:$CR$164,21,TRUE)</f>
        <v>27</v>
      </c>
      <c r="I135" s="44">
        <f>VLOOKUP($B135,'dmc2564 ข้อมูลดิบ'!$C$3:$CR$164,25,TRUE)</f>
        <v>18</v>
      </c>
      <c r="J135" s="44">
        <f>VLOOKUP($B135,'dmc2564 ข้อมูลดิบ'!$C$3:$CR$164,29,TRUE)</f>
        <v>24</v>
      </c>
      <c r="K135" s="44">
        <f>VLOOKUP($B135,'dmc2564 ข้อมูลดิบ'!$C$3:$CR$164,33,TRUE)</f>
        <v>33</v>
      </c>
      <c r="L135" s="44">
        <f>VLOOKUP($B135,'dmc2564 ข้อมูลดิบ'!$C$3:$CR$164,37,TRUE)</f>
        <v>16</v>
      </c>
      <c r="M135" s="44">
        <f>VLOOKUP($B135,'dmc2564 ข้อมูลดิบ'!$C$3:$CR$164,41,TRUE)</f>
        <v>42</v>
      </c>
      <c r="N135" s="39">
        <f t="shared" si="13"/>
        <v>160</v>
      </c>
      <c r="O135" s="44">
        <f>VLOOKUP($B135,'dmc2564 ข้อมูลดิบ'!$C$3:$CR$164,49,TRUE)</f>
        <v>0</v>
      </c>
      <c r="P135" s="44">
        <f>VLOOKUP($B135,'dmc2564 ข้อมูลดิบ'!$C$3:$CR$164,53,TRUE)</f>
        <v>0</v>
      </c>
      <c r="Q135" s="44">
        <f>VLOOKUP($B135,'dmc2564 ข้อมูลดิบ'!$C$3:$CR$164,57,TRUE)</f>
        <v>0</v>
      </c>
      <c r="R135" s="40">
        <f t="shared" si="14"/>
        <v>0</v>
      </c>
      <c r="S135" s="44">
        <f t="shared" si="15"/>
        <v>169</v>
      </c>
    </row>
    <row r="136" spans="1:19" ht="28.35" customHeight="1">
      <c r="A136" s="42">
        <v>21</v>
      </c>
      <c r="B136" s="42">
        <v>64020201</v>
      </c>
      <c r="C136" s="43" t="str">
        <f>VLOOKUP($B136,'dmc2564 ข้อมูลดิบ'!$C$3:$CR$164,2,TRUE)</f>
        <v>บ้านลานตาเมือง</v>
      </c>
      <c r="D136" s="44">
        <f>VLOOKUP($B136,'dmc2564 ข้อมูลดิบ'!$C$3:$CR$164,5,TRUE)</f>
        <v>0</v>
      </c>
      <c r="E136" s="44">
        <f>VLOOKUP($B136,'dmc2564 ข้อมูลดิบ'!$C$3:$CR$164,9,TRUE)</f>
        <v>22</v>
      </c>
      <c r="F136" s="44">
        <f>VLOOKUP($B136,'dmc2564 ข้อมูลดิบ'!$C$3:$CR$164,13,TRUE)</f>
        <v>17</v>
      </c>
      <c r="G136" s="38">
        <f t="shared" si="12"/>
        <v>39</v>
      </c>
      <c r="H136" s="44">
        <f>VLOOKUP($B136,'dmc2564 ข้อมูลดิบ'!$C$3:$CR$164,21,TRUE)</f>
        <v>19</v>
      </c>
      <c r="I136" s="44">
        <f>VLOOKUP($B136,'dmc2564 ข้อมูลดิบ'!$C$3:$CR$164,25,TRUE)</f>
        <v>14</v>
      </c>
      <c r="J136" s="44">
        <f>VLOOKUP($B136,'dmc2564 ข้อมูลดิบ'!$C$3:$CR$164,29,TRUE)</f>
        <v>32</v>
      </c>
      <c r="K136" s="44">
        <f>VLOOKUP($B136,'dmc2564 ข้อมูลดิบ'!$C$3:$CR$164,33,TRUE)</f>
        <v>26</v>
      </c>
      <c r="L136" s="44">
        <f>VLOOKUP($B136,'dmc2564 ข้อมูลดิบ'!$C$3:$CR$164,37,TRUE)</f>
        <v>17</v>
      </c>
      <c r="M136" s="44">
        <f>VLOOKUP($B136,'dmc2564 ข้อมูลดิบ'!$C$3:$CR$164,41,TRUE)</f>
        <v>22</v>
      </c>
      <c r="N136" s="39">
        <f t="shared" si="13"/>
        <v>130</v>
      </c>
      <c r="O136" s="44">
        <f>VLOOKUP($B136,'dmc2564 ข้อมูลดิบ'!$C$3:$CR$164,49,TRUE)</f>
        <v>0</v>
      </c>
      <c r="P136" s="44">
        <f>VLOOKUP($B136,'dmc2564 ข้อมูลดิบ'!$C$3:$CR$164,53,TRUE)</f>
        <v>0</v>
      </c>
      <c r="Q136" s="44">
        <f>VLOOKUP($B136,'dmc2564 ข้อมูลดิบ'!$C$3:$CR$164,57,TRUE)</f>
        <v>0</v>
      </c>
      <c r="R136" s="40">
        <f t="shared" si="14"/>
        <v>0</v>
      </c>
      <c r="S136" s="44">
        <f t="shared" si="15"/>
        <v>169</v>
      </c>
    </row>
    <row r="137" spans="1:19" ht="28.35" customHeight="1">
      <c r="A137" s="42">
        <v>22</v>
      </c>
      <c r="B137" s="42">
        <v>64020013</v>
      </c>
      <c r="C137" s="43" t="str">
        <f>VLOOKUP($B137,'dmc2564 ข้อมูลดิบ'!$C$3:$CR$164,2,TRUE)</f>
        <v>บ้านตึก</v>
      </c>
      <c r="D137" s="44">
        <f>VLOOKUP($B137,'dmc2564 ข้อมูลดิบ'!$C$3:$CR$164,5,TRUE)</f>
        <v>0</v>
      </c>
      <c r="E137" s="44">
        <f>VLOOKUP($B137,'dmc2564 ข้อมูลดิบ'!$C$3:$CR$164,9,TRUE)</f>
        <v>1</v>
      </c>
      <c r="F137" s="44">
        <f>VLOOKUP($B137,'dmc2564 ข้อมูลดิบ'!$C$3:$CR$164,13,TRUE)</f>
        <v>29</v>
      </c>
      <c r="G137" s="38">
        <f t="shared" si="12"/>
        <v>30</v>
      </c>
      <c r="H137" s="44">
        <f>VLOOKUP($B137,'dmc2564 ข้อมูลดิบ'!$C$3:$CR$164,21,TRUE)</f>
        <v>18</v>
      </c>
      <c r="I137" s="44">
        <f>VLOOKUP($B137,'dmc2564 ข้อมูลดิบ'!$C$3:$CR$164,25,TRUE)</f>
        <v>25</v>
      </c>
      <c r="J137" s="44">
        <f>VLOOKUP($B137,'dmc2564 ข้อมูลดิบ'!$C$3:$CR$164,29,TRUE)</f>
        <v>28</v>
      </c>
      <c r="K137" s="44">
        <f>VLOOKUP($B137,'dmc2564 ข้อมูลดิบ'!$C$3:$CR$164,33,TRUE)</f>
        <v>16</v>
      </c>
      <c r="L137" s="44">
        <f>VLOOKUP($B137,'dmc2564 ข้อมูลดิบ'!$C$3:$CR$164,37,TRUE)</f>
        <v>28</v>
      </c>
      <c r="M137" s="44">
        <f>VLOOKUP($B137,'dmc2564 ข้อมูลดิบ'!$C$3:$CR$164,41,TRUE)</f>
        <v>30</v>
      </c>
      <c r="N137" s="39">
        <f t="shared" si="13"/>
        <v>145</v>
      </c>
      <c r="O137" s="44">
        <f>VLOOKUP($B137,'dmc2564 ข้อมูลดิบ'!$C$3:$CR$164,49,TRUE)</f>
        <v>0</v>
      </c>
      <c r="P137" s="44">
        <f>VLOOKUP($B137,'dmc2564 ข้อมูลดิบ'!$C$3:$CR$164,53,TRUE)</f>
        <v>0</v>
      </c>
      <c r="Q137" s="44">
        <f>VLOOKUP($B137,'dmc2564 ข้อมูลดิบ'!$C$3:$CR$164,57,TRUE)</f>
        <v>0</v>
      </c>
      <c r="R137" s="40">
        <f t="shared" si="14"/>
        <v>0</v>
      </c>
      <c r="S137" s="44">
        <f t="shared" si="15"/>
        <v>175</v>
      </c>
    </row>
    <row r="138" spans="1:19" ht="28.35" customHeight="1">
      <c r="A138" s="42">
        <v>23</v>
      </c>
      <c r="B138" s="42">
        <v>64020040</v>
      </c>
      <c r="C138" s="43" t="str">
        <f>VLOOKUP($B138,'dmc2564 ข้อมูลดิบ'!$C$3:$CR$164,2,TRUE)</f>
        <v>บ้านสุเม่น</v>
      </c>
      <c r="D138" s="44">
        <f>VLOOKUP($B138,'dmc2564 ข้อมูลดิบ'!$C$3:$CR$164,5,TRUE)</f>
        <v>0</v>
      </c>
      <c r="E138" s="44">
        <f>VLOOKUP($B138,'dmc2564 ข้อมูลดิบ'!$C$3:$CR$164,9,TRUE)</f>
        <v>14</v>
      </c>
      <c r="F138" s="44">
        <f>VLOOKUP($B138,'dmc2564 ข้อมูลดิบ'!$C$3:$CR$164,13,TRUE)</f>
        <v>17</v>
      </c>
      <c r="G138" s="38">
        <f t="shared" si="12"/>
        <v>31</v>
      </c>
      <c r="H138" s="44">
        <f>VLOOKUP($B138,'dmc2564 ข้อมูลดิบ'!$C$3:$CR$164,21,TRUE)</f>
        <v>17</v>
      </c>
      <c r="I138" s="44">
        <f>VLOOKUP($B138,'dmc2564 ข้อมูลดิบ'!$C$3:$CR$164,25,TRUE)</f>
        <v>17</v>
      </c>
      <c r="J138" s="44">
        <f>VLOOKUP($B138,'dmc2564 ข้อมูลดิบ'!$C$3:$CR$164,29,TRUE)</f>
        <v>22</v>
      </c>
      <c r="K138" s="44">
        <f>VLOOKUP($B138,'dmc2564 ข้อมูลดิบ'!$C$3:$CR$164,33,TRUE)</f>
        <v>13</v>
      </c>
      <c r="L138" s="44">
        <f>VLOOKUP($B138,'dmc2564 ข้อมูลดิบ'!$C$3:$CR$164,37,TRUE)</f>
        <v>16</v>
      </c>
      <c r="M138" s="44">
        <f>VLOOKUP($B138,'dmc2564 ข้อมูลดิบ'!$C$3:$CR$164,41,TRUE)</f>
        <v>24</v>
      </c>
      <c r="N138" s="39">
        <f t="shared" si="13"/>
        <v>109</v>
      </c>
      <c r="O138" s="44">
        <f>VLOOKUP($B138,'dmc2564 ข้อมูลดิบ'!$C$3:$CR$164,49,TRUE)</f>
        <v>15</v>
      </c>
      <c r="P138" s="44">
        <f>VLOOKUP($B138,'dmc2564 ข้อมูลดิบ'!$C$3:$CR$164,53,TRUE)</f>
        <v>10</v>
      </c>
      <c r="Q138" s="44">
        <f>VLOOKUP($B138,'dmc2564 ข้อมูลดิบ'!$C$3:$CR$164,57,TRUE)</f>
        <v>10</v>
      </c>
      <c r="R138" s="40">
        <f t="shared" si="14"/>
        <v>35</v>
      </c>
      <c r="S138" s="44">
        <f t="shared" si="15"/>
        <v>175</v>
      </c>
    </row>
    <row r="139" spans="1:19" ht="28.35" customHeight="1">
      <c r="A139" s="42">
        <v>24</v>
      </c>
      <c r="B139" s="42">
        <v>64020081</v>
      </c>
      <c r="C139" s="43" t="str">
        <f>VLOOKUP($B139,'dmc2564 ข้อมูลดิบ'!$C$3:$CR$164,2,TRUE)</f>
        <v>มิตรสัมพันธ์(เพียวอนุสรณ์)</v>
      </c>
      <c r="D139" s="44">
        <f>VLOOKUP($B139,'dmc2564 ข้อมูลดิบ'!$C$3:$CR$164,5,TRUE)</f>
        <v>0</v>
      </c>
      <c r="E139" s="44">
        <f>VLOOKUP($B139,'dmc2564 ข้อมูลดิบ'!$C$3:$CR$164,9,TRUE)</f>
        <v>21</v>
      </c>
      <c r="F139" s="44">
        <f>VLOOKUP($B139,'dmc2564 ข้อมูลดิบ'!$C$3:$CR$164,13,TRUE)</f>
        <v>20</v>
      </c>
      <c r="G139" s="38">
        <f t="shared" si="12"/>
        <v>41</v>
      </c>
      <c r="H139" s="44">
        <f>VLOOKUP($B139,'dmc2564 ข้อมูลดิบ'!$C$3:$CR$164,21,TRUE)</f>
        <v>26</v>
      </c>
      <c r="I139" s="44">
        <f>VLOOKUP($B139,'dmc2564 ข้อมูลดิบ'!$C$3:$CR$164,25,TRUE)</f>
        <v>20</v>
      </c>
      <c r="J139" s="44">
        <f>VLOOKUP($B139,'dmc2564 ข้อมูลดิบ'!$C$3:$CR$164,29,TRUE)</f>
        <v>18</v>
      </c>
      <c r="K139" s="44">
        <f>VLOOKUP($B139,'dmc2564 ข้อมูลดิบ'!$C$3:$CR$164,33,TRUE)</f>
        <v>29</v>
      </c>
      <c r="L139" s="44">
        <f>VLOOKUP($B139,'dmc2564 ข้อมูลดิบ'!$C$3:$CR$164,37,TRUE)</f>
        <v>23</v>
      </c>
      <c r="M139" s="44">
        <f>VLOOKUP($B139,'dmc2564 ข้อมูลดิบ'!$C$3:$CR$164,41,TRUE)</f>
        <v>22</v>
      </c>
      <c r="N139" s="39">
        <f t="shared" si="13"/>
        <v>138</v>
      </c>
      <c r="O139" s="44">
        <f>VLOOKUP($B139,'dmc2564 ข้อมูลดิบ'!$C$3:$CR$164,49,TRUE)</f>
        <v>0</v>
      </c>
      <c r="P139" s="44">
        <f>VLOOKUP($B139,'dmc2564 ข้อมูลดิบ'!$C$3:$CR$164,53,TRUE)</f>
        <v>0</v>
      </c>
      <c r="Q139" s="44">
        <f>VLOOKUP($B139,'dmc2564 ข้อมูลดิบ'!$C$3:$CR$164,57,TRUE)</f>
        <v>0</v>
      </c>
      <c r="R139" s="40">
        <f t="shared" si="14"/>
        <v>0</v>
      </c>
      <c r="S139" s="44">
        <f t="shared" si="15"/>
        <v>179</v>
      </c>
    </row>
    <row r="140" spans="1:19" ht="28.35" customHeight="1">
      <c r="A140" s="42">
        <v>25</v>
      </c>
      <c r="B140" s="42">
        <v>64020083</v>
      </c>
      <c r="C140" s="43" t="str">
        <f>VLOOKUP($B140,'dmc2564 ข้อมูลดิบ'!$C$3:$CR$164,2,TRUE)</f>
        <v>บ้านเขาดินไพรวัน</v>
      </c>
      <c r="D140" s="44">
        <f>VLOOKUP($B140,'dmc2564 ข้อมูลดิบ'!$C$3:$CR$164,5,TRUE)</f>
        <v>0</v>
      </c>
      <c r="E140" s="44">
        <f>VLOOKUP($B140,'dmc2564 ข้อมูลดิบ'!$C$3:$CR$164,9,TRUE)</f>
        <v>20</v>
      </c>
      <c r="F140" s="44">
        <f>VLOOKUP($B140,'dmc2564 ข้อมูลดิบ'!$C$3:$CR$164,13,TRUE)</f>
        <v>21</v>
      </c>
      <c r="G140" s="38">
        <f t="shared" si="12"/>
        <v>41</v>
      </c>
      <c r="H140" s="44">
        <f>VLOOKUP($B140,'dmc2564 ข้อมูลดิบ'!$C$3:$CR$164,21,TRUE)</f>
        <v>27</v>
      </c>
      <c r="I140" s="44">
        <f>VLOOKUP($B140,'dmc2564 ข้อมูลดิบ'!$C$3:$CR$164,25,TRUE)</f>
        <v>17</v>
      </c>
      <c r="J140" s="44">
        <f>VLOOKUP($B140,'dmc2564 ข้อมูลดิบ'!$C$3:$CR$164,29,TRUE)</f>
        <v>15</v>
      </c>
      <c r="K140" s="44">
        <f>VLOOKUP($B140,'dmc2564 ข้อมูลดิบ'!$C$3:$CR$164,33,TRUE)</f>
        <v>27</v>
      </c>
      <c r="L140" s="44">
        <f>VLOOKUP($B140,'dmc2564 ข้อมูลดิบ'!$C$3:$CR$164,37,TRUE)</f>
        <v>25</v>
      </c>
      <c r="M140" s="44">
        <f>VLOOKUP($B140,'dmc2564 ข้อมูลดิบ'!$C$3:$CR$164,41,TRUE)</f>
        <v>27</v>
      </c>
      <c r="N140" s="39">
        <f t="shared" si="13"/>
        <v>138</v>
      </c>
      <c r="O140" s="44">
        <f>VLOOKUP($B140,'dmc2564 ข้อมูลดิบ'!$C$3:$CR$164,49,TRUE)</f>
        <v>0</v>
      </c>
      <c r="P140" s="44">
        <f>VLOOKUP($B140,'dmc2564 ข้อมูลดิบ'!$C$3:$CR$164,53,TRUE)</f>
        <v>0</v>
      </c>
      <c r="Q140" s="44">
        <f>VLOOKUP($B140,'dmc2564 ข้อมูลดิบ'!$C$3:$CR$164,57,TRUE)</f>
        <v>0</v>
      </c>
      <c r="R140" s="40">
        <f t="shared" si="14"/>
        <v>0</v>
      </c>
      <c r="S140" s="44">
        <f t="shared" si="15"/>
        <v>179</v>
      </c>
    </row>
    <row r="141" spans="1:19" ht="28.35" customHeight="1">
      <c r="A141" s="42">
        <v>26</v>
      </c>
      <c r="B141" s="42">
        <v>64020048</v>
      </c>
      <c r="C141" s="43" t="str">
        <f>VLOOKUP($B141,'dmc2564 ข้อมูลดิบ'!$C$3:$CR$164,2,TRUE)</f>
        <v>บ้านป่ากล้วย</v>
      </c>
      <c r="D141" s="44">
        <f>VLOOKUP($B141,'dmc2564 ข้อมูลดิบ'!$C$3:$CR$164,5,TRUE)</f>
        <v>5</v>
      </c>
      <c r="E141" s="44">
        <f>VLOOKUP($B141,'dmc2564 ข้อมูลดิบ'!$C$3:$CR$164,9,TRUE)</f>
        <v>11</v>
      </c>
      <c r="F141" s="44">
        <f>VLOOKUP($B141,'dmc2564 ข้อมูลดิบ'!$C$3:$CR$164,13,TRUE)</f>
        <v>16</v>
      </c>
      <c r="G141" s="38">
        <f t="shared" si="12"/>
        <v>32</v>
      </c>
      <c r="H141" s="44">
        <f>VLOOKUP($B141,'dmc2564 ข้อมูลดิบ'!$C$3:$CR$164,21,TRUE)</f>
        <v>18</v>
      </c>
      <c r="I141" s="44">
        <f>VLOOKUP($B141,'dmc2564 ข้อมูลดิบ'!$C$3:$CR$164,25,TRUE)</f>
        <v>16</v>
      </c>
      <c r="J141" s="44">
        <f>VLOOKUP($B141,'dmc2564 ข้อมูลดิบ'!$C$3:$CR$164,29,TRUE)</f>
        <v>12</v>
      </c>
      <c r="K141" s="44">
        <f>VLOOKUP($B141,'dmc2564 ข้อมูลดิบ'!$C$3:$CR$164,33,TRUE)</f>
        <v>13</v>
      </c>
      <c r="L141" s="44">
        <f>VLOOKUP($B141,'dmc2564 ข้อมูลดิบ'!$C$3:$CR$164,37,TRUE)</f>
        <v>22</v>
      </c>
      <c r="M141" s="44">
        <f>VLOOKUP($B141,'dmc2564 ข้อมูลดิบ'!$C$3:$CR$164,41,TRUE)</f>
        <v>17</v>
      </c>
      <c r="N141" s="39">
        <f t="shared" si="13"/>
        <v>98</v>
      </c>
      <c r="O141" s="44">
        <f>VLOOKUP($B141,'dmc2564 ข้อมูลดิบ'!$C$3:$CR$164,49,TRUE)</f>
        <v>22</v>
      </c>
      <c r="P141" s="44">
        <f>VLOOKUP($B141,'dmc2564 ข้อมูลดิบ'!$C$3:$CR$164,53,TRUE)</f>
        <v>17</v>
      </c>
      <c r="Q141" s="44">
        <f>VLOOKUP($B141,'dmc2564 ข้อมูลดิบ'!$C$3:$CR$164,57,TRUE)</f>
        <v>14</v>
      </c>
      <c r="R141" s="40">
        <f t="shared" si="14"/>
        <v>53</v>
      </c>
      <c r="S141" s="44">
        <f t="shared" si="15"/>
        <v>183</v>
      </c>
    </row>
    <row r="142" spans="1:19" ht="28.35" customHeight="1">
      <c r="A142" s="42">
        <v>27</v>
      </c>
      <c r="B142" s="42">
        <v>64020180</v>
      </c>
      <c r="C142" s="43" t="str">
        <f>VLOOKUP($B142,'dmc2564 ข้อมูลดิบ'!$C$3:$CR$164,2,TRUE)</f>
        <v>บ้านบึงบอน</v>
      </c>
      <c r="D142" s="44">
        <f>VLOOKUP($B142,'dmc2564 ข้อมูลดิบ'!$C$3:$CR$164,5,TRUE)</f>
        <v>0</v>
      </c>
      <c r="E142" s="44">
        <f>VLOOKUP($B142,'dmc2564 ข้อมูลดิบ'!$C$3:$CR$164,9,TRUE)</f>
        <v>17</v>
      </c>
      <c r="F142" s="44">
        <f>VLOOKUP($B142,'dmc2564 ข้อมูลดิบ'!$C$3:$CR$164,13,TRUE)</f>
        <v>16</v>
      </c>
      <c r="G142" s="38">
        <f t="shared" si="12"/>
        <v>33</v>
      </c>
      <c r="H142" s="44">
        <f>VLOOKUP($B142,'dmc2564 ข้อมูลดิบ'!$C$3:$CR$164,21,TRUE)</f>
        <v>17</v>
      </c>
      <c r="I142" s="44">
        <f>VLOOKUP($B142,'dmc2564 ข้อมูลดิบ'!$C$3:$CR$164,25,TRUE)</f>
        <v>11</v>
      </c>
      <c r="J142" s="44">
        <f>VLOOKUP($B142,'dmc2564 ข้อมูลดิบ'!$C$3:$CR$164,29,TRUE)</f>
        <v>13</v>
      </c>
      <c r="K142" s="44">
        <f>VLOOKUP($B142,'dmc2564 ข้อมูลดิบ'!$C$3:$CR$164,33,TRUE)</f>
        <v>21</v>
      </c>
      <c r="L142" s="44">
        <f>VLOOKUP($B142,'dmc2564 ข้อมูลดิบ'!$C$3:$CR$164,37,TRUE)</f>
        <v>26</v>
      </c>
      <c r="M142" s="44">
        <f>VLOOKUP($B142,'dmc2564 ข้อมูลดิบ'!$C$3:$CR$164,41,TRUE)</f>
        <v>16</v>
      </c>
      <c r="N142" s="39">
        <f t="shared" si="13"/>
        <v>104</v>
      </c>
      <c r="O142" s="44">
        <f>VLOOKUP($B142,'dmc2564 ข้อมูลดิบ'!$C$3:$CR$164,49,TRUE)</f>
        <v>18</v>
      </c>
      <c r="P142" s="44">
        <f>VLOOKUP($B142,'dmc2564 ข้อมูลดิบ'!$C$3:$CR$164,53,TRUE)</f>
        <v>21</v>
      </c>
      <c r="Q142" s="44">
        <f>VLOOKUP($B142,'dmc2564 ข้อมูลดิบ'!$C$3:$CR$164,57,TRUE)</f>
        <v>11</v>
      </c>
      <c r="R142" s="40">
        <f t="shared" si="14"/>
        <v>50</v>
      </c>
      <c r="S142" s="44">
        <f t="shared" si="15"/>
        <v>187</v>
      </c>
    </row>
    <row r="143" spans="1:19" ht="28.35" customHeight="1">
      <c r="A143" s="42">
        <v>28</v>
      </c>
      <c r="B143" s="42">
        <v>64020157</v>
      </c>
      <c r="C143" s="43" t="str">
        <f>VLOOKUP($B143,'dmc2564 ข้อมูลดิบ'!$C$3:$CR$164,2,TRUE)</f>
        <v>บ้านหนองกลับ</v>
      </c>
      <c r="D143" s="44">
        <f>VLOOKUP($B143,'dmc2564 ข้อมูลดิบ'!$C$3:$CR$164,5,TRUE)</f>
        <v>0</v>
      </c>
      <c r="E143" s="44">
        <f>VLOOKUP($B143,'dmc2564 ข้อมูลดิบ'!$C$3:$CR$164,9,TRUE)</f>
        <v>23</v>
      </c>
      <c r="F143" s="44">
        <f>VLOOKUP($B143,'dmc2564 ข้อมูลดิบ'!$C$3:$CR$164,13,TRUE)</f>
        <v>18</v>
      </c>
      <c r="G143" s="38">
        <f t="shared" si="12"/>
        <v>41</v>
      </c>
      <c r="H143" s="44">
        <f>VLOOKUP($B143,'dmc2564 ข้อมูลดิบ'!$C$3:$CR$164,21,TRUE)</f>
        <v>20</v>
      </c>
      <c r="I143" s="44">
        <f>VLOOKUP($B143,'dmc2564 ข้อมูลดิบ'!$C$3:$CR$164,25,TRUE)</f>
        <v>22</v>
      </c>
      <c r="J143" s="44">
        <f>VLOOKUP($B143,'dmc2564 ข้อมูลดิบ'!$C$3:$CR$164,29,TRUE)</f>
        <v>12</v>
      </c>
      <c r="K143" s="44">
        <f>VLOOKUP($B143,'dmc2564 ข้อมูลดิบ'!$C$3:$CR$164,33,TRUE)</f>
        <v>26</v>
      </c>
      <c r="L143" s="44">
        <f>VLOOKUP($B143,'dmc2564 ข้อมูลดิบ'!$C$3:$CR$164,37,TRUE)</f>
        <v>46</v>
      </c>
      <c r="M143" s="44">
        <f>VLOOKUP($B143,'dmc2564 ข้อมูลดิบ'!$C$3:$CR$164,41,TRUE)</f>
        <v>33</v>
      </c>
      <c r="N143" s="39">
        <f t="shared" si="13"/>
        <v>159</v>
      </c>
      <c r="O143" s="44">
        <f>VLOOKUP($B143,'dmc2564 ข้อมูลดิบ'!$C$3:$CR$164,49,TRUE)</f>
        <v>0</v>
      </c>
      <c r="P143" s="44">
        <f>VLOOKUP($B143,'dmc2564 ข้อมูลดิบ'!$C$3:$CR$164,53,TRUE)</f>
        <v>0</v>
      </c>
      <c r="Q143" s="44">
        <f>VLOOKUP($B143,'dmc2564 ข้อมูลดิบ'!$C$3:$CR$164,57,TRUE)</f>
        <v>0</v>
      </c>
      <c r="R143" s="40">
        <f t="shared" si="14"/>
        <v>0</v>
      </c>
      <c r="S143" s="44">
        <f t="shared" si="15"/>
        <v>200</v>
      </c>
    </row>
    <row r="144" spans="1:19" ht="33.9" customHeight="1">
      <c r="B144" s="485" t="s">
        <v>560</v>
      </c>
      <c r="C144" s="486"/>
      <c r="D144" s="486"/>
      <c r="E144" s="486"/>
      <c r="F144" s="486"/>
      <c r="G144" s="486"/>
      <c r="H144" s="486"/>
      <c r="I144" s="486"/>
      <c r="J144" s="486"/>
      <c r="K144" s="486"/>
      <c r="L144" s="486"/>
      <c r="M144" s="486"/>
      <c r="N144" s="486"/>
      <c r="O144" s="486"/>
      <c r="P144" s="486"/>
      <c r="Q144" s="486"/>
      <c r="R144" s="486"/>
      <c r="S144" s="487"/>
    </row>
    <row r="145" spans="1:19" ht="27.6" customHeight="1">
      <c r="A145" s="42">
        <v>1</v>
      </c>
      <c r="B145" s="42">
        <v>64020198</v>
      </c>
      <c r="C145" s="43" t="str">
        <f>VLOOKUP($B145,'dmc2564 ข้อมูลดิบ'!$C$3:$CR$164,2,TRUE)</f>
        <v>บ้านหนองรังสิต</v>
      </c>
      <c r="D145" s="44">
        <f>VLOOKUP($B145,'dmc2564 ข้อมูลดิบ'!$C$3:$CR$164,5,TRUE)</f>
        <v>0</v>
      </c>
      <c r="E145" s="44">
        <f>VLOOKUP($B145,'dmc2564 ข้อมูลดิบ'!$C$3:$CR$164,9,TRUE)</f>
        <v>20</v>
      </c>
      <c r="F145" s="44">
        <f>VLOOKUP($B145,'dmc2564 ข้อมูลดิบ'!$C$3:$CR$164,13,TRUE)</f>
        <v>14</v>
      </c>
      <c r="G145" s="38">
        <f t="shared" ref="G145:G158" si="16">SUM(D145:F145)</f>
        <v>34</v>
      </c>
      <c r="H145" s="44">
        <f>VLOOKUP($B145,'dmc2564 ข้อมูลดิบ'!$C$3:$CR$164,21,TRUE)</f>
        <v>13</v>
      </c>
      <c r="I145" s="44">
        <f>VLOOKUP($B145,'dmc2564 ข้อมูลดิบ'!$C$3:$CR$164,25,TRUE)</f>
        <v>20</v>
      </c>
      <c r="J145" s="44">
        <f>VLOOKUP($B145,'dmc2564 ข้อมูลดิบ'!$C$3:$CR$164,29,TRUE)</f>
        <v>12</v>
      </c>
      <c r="K145" s="44">
        <f>VLOOKUP($B145,'dmc2564 ข้อมูลดิบ'!$C$3:$CR$164,33,TRUE)</f>
        <v>22</v>
      </c>
      <c r="L145" s="44">
        <f>VLOOKUP($B145,'dmc2564 ข้อมูลดิบ'!$C$3:$CR$164,37,TRUE)</f>
        <v>25</v>
      </c>
      <c r="M145" s="44">
        <f>VLOOKUP($B145,'dmc2564 ข้อมูลดิบ'!$C$3:$CR$164,41,TRUE)</f>
        <v>25</v>
      </c>
      <c r="N145" s="39">
        <f t="shared" ref="N145:N158" si="17">SUM(H145:M145)</f>
        <v>117</v>
      </c>
      <c r="O145" s="44">
        <f>VLOOKUP($B145,'dmc2564 ข้อมูลดิบ'!$C$3:$CR$164,49,TRUE)</f>
        <v>13</v>
      </c>
      <c r="P145" s="44">
        <f>VLOOKUP($B145,'dmc2564 ข้อมูลดิบ'!$C$3:$CR$164,53,TRUE)</f>
        <v>23</v>
      </c>
      <c r="Q145" s="44">
        <f>VLOOKUP($B145,'dmc2564 ข้อมูลดิบ'!$C$3:$CR$164,57,TRUE)</f>
        <v>16</v>
      </c>
      <c r="R145" s="40">
        <f t="shared" ref="R145:R158" si="18">SUM(O145:Q145)</f>
        <v>52</v>
      </c>
      <c r="S145" s="44">
        <f t="shared" ref="S145:S158" si="19">SUM(R145,G145,N145)</f>
        <v>203</v>
      </c>
    </row>
    <row r="146" spans="1:19" ht="27.6" customHeight="1">
      <c r="A146" s="42">
        <v>2</v>
      </c>
      <c r="B146" s="42">
        <v>64020173</v>
      </c>
      <c r="C146" s="43" t="str">
        <f>VLOOKUP($B146,'dmc2564 ข้อมูลดิบ'!$C$3:$CR$164,2,TRUE)</f>
        <v>บ้านกลางดง</v>
      </c>
      <c r="D146" s="44">
        <f>VLOOKUP($B146,'dmc2564 ข้อมูลดิบ'!$C$3:$CR$164,5,TRUE)</f>
        <v>0</v>
      </c>
      <c r="E146" s="44">
        <f>VLOOKUP($B146,'dmc2564 ข้อมูลดิบ'!$C$3:$CR$164,9,TRUE)</f>
        <v>19</v>
      </c>
      <c r="F146" s="44">
        <f>VLOOKUP($B146,'dmc2564 ข้อมูลดิบ'!$C$3:$CR$164,13,TRUE)</f>
        <v>17</v>
      </c>
      <c r="G146" s="38">
        <f t="shared" si="16"/>
        <v>36</v>
      </c>
      <c r="H146" s="44">
        <f>VLOOKUP($B146,'dmc2564 ข้อมูลดิบ'!$C$3:$CR$164,21,TRUE)</f>
        <v>11</v>
      </c>
      <c r="I146" s="44">
        <f>VLOOKUP($B146,'dmc2564 ข้อมูลดิบ'!$C$3:$CR$164,25,TRUE)</f>
        <v>21</v>
      </c>
      <c r="J146" s="44">
        <f>VLOOKUP($B146,'dmc2564 ข้อมูลดิบ'!$C$3:$CR$164,29,TRUE)</f>
        <v>15</v>
      </c>
      <c r="K146" s="44">
        <f>VLOOKUP($B146,'dmc2564 ข้อมูลดิบ'!$C$3:$CR$164,33,TRUE)</f>
        <v>15</v>
      </c>
      <c r="L146" s="44">
        <f>VLOOKUP($B146,'dmc2564 ข้อมูลดิบ'!$C$3:$CR$164,37,TRUE)</f>
        <v>11</v>
      </c>
      <c r="M146" s="44">
        <f>VLOOKUP($B146,'dmc2564 ข้อมูลดิบ'!$C$3:$CR$164,41,TRUE)</f>
        <v>23</v>
      </c>
      <c r="N146" s="39">
        <f t="shared" si="17"/>
        <v>96</v>
      </c>
      <c r="O146" s="44">
        <f>VLOOKUP($B146,'dmc2564 ข้อมูลดิบ'!$C$3:$CR$164,49,TRUE)</f>
        <v>26</v>
      </c>
      <c r="P146" s="44">
        <f>VLOOKUP($B146,'dmc2564 ข้อมูลดิบ'!$C$3:$CR$164,53,TRUE)</f>
        <v>19</v>
      </c>
      <c r="Q146" s="44">
        <f>VLOOKUP($B146,'dmc2564 ข้อมูลดิบ'!$C$3:$CR$164,57,TRUE)</f>
        <v>29</v>
      </c>
      <c r="R146" s="40">
        <f t="shared" si="18"/>
        <v>74</v>
      </c>
      <c r="S146" s="44">
        <f t="shared" si="19"/>
        <v>206</v>
      </c>
    </row>
    <row r="147" spans="1:19" ht="27.6" customHeight="1">
      <c r="A147" s="42">
        <v>3</v>
      </c>
      <c r="B147" s="42">
        <v>64020093</v>
      </c>
      <c r="C147" s="43" t="str">
        <f>VLOOKUP($B147,'dmc2564 ข้อมูลดิบ'!$C$3:$CR$164,2,TRUE)</f>
        <v>บ้านไร่(สำนักงานสลากกินแบ่งสงเคราะห์155)</v>
      </c>
      <c r="D147" s="44">
        <f>VLOOKUP($B147,'dmc2564 ข้อมูลดิบ'!$C$3:$CR$164,5,TRUE)</f>
        <v>0</v>
      </c>
      <c r="E147" s="44">
        <f>VLOOKUP($B147,'dmc2564 ข้อมูลดิบ'!$C$3:$CR$164,9,TRUE)</f>
        <v>19</v>
      </c>
      <c r="F147" s="44">
        <f>VLOOKUP($B147,'dmc2564 ข้อมูลดิบ'!$C$3:$CR$164,13,TRUE)</f>
        <v>23</v>
      </c>
      <c r="G147" s="38">
        <f t="shared" si="16"/>
        <v>42</v>
      </c>
      <c r="H147" s="44">
        <f>VLOOKUP($B147,'dmc2564 ข้อมูลดิบ'!$C$3:$CR$164,21,TRUE)</f>
        <v>25</v>
      </c>
      <c r="I147" s="44">
        <f>VLOOKUP($B147,'dmc2564 ข้อมูลดิบ'!$C$3:$CR$164,25,TRUE)</f>
        <v>32</v>
      </c>
      <c r="J147" s="44">
        <f>VLOOKUP($B147,'dmc2564 ข้อมูลดิบ'!$C$3:$CR$164,29,TRUE)</f>
        <v>22</v>
      </c>
      <c r="K147" s="44">
        <f>VLOOKUP($B147,'dmc2564 ข้อมูลดิบ'!$C$3:$CR$164,33,TRUE)</f>
        <v>28</v>
      </c>
      <c r="L147" s="44">
        <f>VLOOKUP($B147,'dmc2564 ข้อมูลดิบ'!$C$3:$CR$164,37,TRUE)</f>
        <v>31</v>
      </c>
      <c r="M147" s="44">
        <f>VLOOKUP($B147,'dmc2564 ข้อมูลดิบ'!$C$3:$CR$164,41,TRUE)</f>
        <v>28</v>
      </c>
      <c r="N147" s="39">
        <f t="shared" si="17"/>
        <v>166</v>
      </c>
      <c r="O147" s="44">
        <f>VLOOKUP($B147,'dmc2564 ข้อมูลดิบ'!$C$3:$CR$164,49,TRUE)</f>
        <v>0</v>
      </c>
      <c r="P147" s="44">
        <f>VLOOKUP($B147,'dmc2564 ข้อมูลดิบ'!$C$3:$CR$164,53,TRUE)</f>
        <v>0</v>
      </c>
      <c r="Q147" s="44">
        <f>VLOOKUP($B147,'dmc2564 ข้อมูลดิบ'!$C$3:$CR$164,57,TRUE)</f>
        <v>0</v>
      </c>
      <c r="R147" s="40">
        <f t="shared" si="18"/>
        <v>0</v>
      </c>
      <c r="S147" s="44">
        <f t="shared" si="19"/>
        <v>208</v>
      </c>
    </row>
    <row r="148" spans="1:19" ht="27.6" customHeight="1">
      <c r="A148" s="42">
        <v>4</v>
      </c>
      <c r="B148" s="42">
        <v>64020034</v>
      </c>
      <c r="C148" s="43" t="str">
        <f>VLOOKUP($B148,'dmc2564 ข้อมูลดิบ'!$C$3:$CR$164,2,TRUE)</f>
        <v>บ้านสันหีบ</v>
      </c>
      <c r="D148" s="44">
        <f>VLOOKUP($B148,'dmc2564 ข้อมูลดิบ'!$C$3:$CR$164,5,TRUE)</f>
        <v>13</v>
      </c>
      <c r="E148" s="44">
        <f>VLOOKUP($B148,'dmc2564 ข้อมูลดิบ'!$C$3:$CR$164,9,TRUE)</f>
        <v>18</v>
      </c>
      <c r="F148" s="44">
        <f>VLOOKUP($B148,'dmc2564 ข้อมูลดิบ'!$C$3:$CR$164,13,TRUE)</f>
        <v>12</v>
      </c>
      <c r="G148" s="38">
        <f t="shared" si="16"/>
        <v>43</v>
      </c>
      <c r="H148" s="44">
        <f>VLOOKUP($B148,'dmc2564 ข้อมูลดิบ'!$C$3:$CR$164,21,TRUE)</f>
        <v>18</v>
      </c>
      <c r="I148" s="44">
        <f>VLOOKUP($B148,'dmc2564 ข้อมูลดิบ'!$C$3:$CR$164,25,TRUE)</f>
        <v>19</v>
      </c>
      <c r="J148" s="44">
        <f>VLOOKUP($B148,'dmc2564 ข้อมูลดิบ'!$C$3:$CR$164,29,TRUE)</f>
        <v>18</v>
      </c>
      <c r="K148" s="44">
        <f>VLOOKUP($B148,'dmc2564 ข้อมูลดิบ'!$C$3:$CR$164,33,TRUE)</f>
        <v>21</v>
      </c>
      <c r="L148" s="44">
        <f>VLOOKUP($B148,'dmc2564 ข้อมูลดิบ'!$C$3:$CR$164,37,TRUE)</f>
        <v>15</v>
      </c>
      <c r="M148" s="44">
        <f>VLOOKUP($B148,'dmc2564 ข้อมูลดิบ'!$C$3:$CR$164,41,TRUE)</f>
        <v>27</v>
      </c>
      <c r="N148" s="39">
        <f t="shared" si="17"/>
        <v>118</v>
      </c>
      <c r="O148" s="44">
        <f>VLOOKUP($B148,'dmc2564 ข้อมูลดิบ'!$C$3:$CR$164,49,TRUE)</f>
        <v>21</v>
      </c>
      <c r="P148" s="44">
        <f>VLOOKUP($B148,'dmc2564 ข้อมูลดิบ'!$C$3:$CR$164,53,TRUE)</f>
        <v>30</v>
      </c>
      <c r="Q148" s="44">
        <f>VLOOKUP($B148,'dmc2564 ข้อมูลดิบ'!$C$3:$CR$164,57,TRUE)</f>
        <v>14</v>
      </c>
      <c r="R148" s="40">
        <f t="shared" si="18"/>
        <v>65</v>
      </c>
      <c r="S148" s="44">
        <f t="shared" si="19"/>
        <v>226</v>
      </c>
    </row>
    <row r="149" spans="1:19" ht="27.6" customHeight="1">
      <c r="A149" s="42">
        <v>5</v>
      </c>
      <c r="B149" s="42">
        <v>64020001</v>
      </c>
      <c r="C149" s="43" t="str">
        <f>VLOOKUP($B149,'dmc2564 ข้อมูลดิบ'!$C$3:$CR$164,2,TRUE)</f>
        <v>บ้านดงคู่</v>
      </c>
      <c r="D149" s="44">
        <f>VLOOKUP($B149,'dmc2564 ข้อมูลดิบ'!$C$3:$CR$164,5,TRUE)</f>
        <v>0</v>
      </c>
      <c r="E149" s="44">
        <f>VLOOKUP($B149,'dmc2564 ข้อมูลดิบ'!$C$3:$CR$164,9,TRUE)</f>
        <v>12</v>
      </c>
      <c r="F149" s="44">
        <f>VLOOKUP($B149,'dmc2564 ข้อมูลดิบ'!$C$3:$CR$164,13,TRUE)</f>
        <v>13</v>
      </c>
      <c r="G149" s="38">
        <f t="shared" si="16"/>
        <v>25</v>
      </c>
      <c r="H149" s="44">
        <f>VLOOKUP($B149,'dmc2564 ข้อมูลดิบ'!$C$3:$CR$164,21,TRUE)</f>
        <v>16</v>
      </c>
      <c r="I149" s="44">
        <f>VLOOKUP($B149,'dmc2564 ข้อมูลดิบ'!$C$3:$CR$164,25,TRUE)</f>
        <v>18</v>
      </c>
      <c r="J149" s="44">
        <f>VLOOKUP($B149,'dmc2564 ข้อมูลดิบ'!$C$3:$CR$164,29,TRUE)</f>
        <v>28</v>
      </c>
      <c r="K149" s="44">
        <f>VLOOKUP($B149,'dmc2564 ข้อมูลดิบ'!$C$3:$CR$164,33,TRUE)</f>
        <v>21</v>
      </c>
      <c r="L149" s="44">
        <f>VLOOKUP($B149,'dmc2564 ข้อมูลดิบ'!$C$3:$CR$164,37,TRUE)</f>
        <v>25</v>
      </c>
      <c r="M149" s="44">
        <f>VLOOKUP($B149,'dmc2564 ข้อมูลดิบ'!$C$3:$CR$164,41,TRUE)</f>
        <v>33</v>
      </c>
      <c r="N149" s="39">
        <f t="shared" si="17"/>
        <v>141</v>
      </c>
      <c r="O149" s="44">
        <f>VLOOKUP($B149,'dmc2564 ข้อมูลดิบ'!$C$3:$CR$164,49,TRUE)</f>
        <v>20</v>
      </c>
      <c r="P149" s="44">
        <f>VLOOKUP($B149,'dmc2564 ข้อมูลดิบ'!$C$3:$CR$164,53,TRUE)</f>
        <v>11</v>
      </c>
      <c r="Q149" s="44">
        <f>VLOOKUP($B149,'dmc2564 ข้อมูลดิบ'!$C$3:$CR$164,57,TRUE)</f>
        <v>30</v>
      </c>
      <c r="R149" s="40">
        <f t="shared" si="18"/>
        <v>61</v>
      </c>
      <c r="S149" s="44">
        <f t="shared" si="19"/>
        <v>227</v>
      </c>
    </row>
    <row r="150" spans="1:19" ht="27.6" customHeight="1">
      <c r="A150" s="42">
        <v>6</v>
      </c>
      <c r="B150" s="42">
        <v>64020126</v>
      </c>
      <c r="C150" s="43" t="str">
        <f>VLOOKUP($B150,'dmc2564 ข้อมูลดิบ'!$C$3:$CR$164,2,TRUE)</f>
        <v>บ้านดงไทยวิทยา</v>
      </c>
      <c r="D150" s="44">
        <f>VLOOKUP($B150,'dmc2564 ข้อมูลดิบ'!$C$3:$CR$164,5,TRUE)</f>
        <v>0</v>
      </c>
      <c r="E150" s="44">
        <f>VLOOKUP($B150,'dmc2564 ข้อมูลดิบ'!$C$3:$CR$164,9,TRUE)</f>
        <v>24</v>
      </c>
      <c r="F150" s="44">
        <f>VLOOKUP($B150,'dmc2564 ข้อมูลดิบ'!$C$3:$CR$164,13,TRUE)</f>
        <v>16</v>
      </c>
      <c r="G150" s="38">
        <f t="shared" si="16"/>
        <v>40</v>
      </c>
      <c r="H150" s="44">
        <f>VLOOKUP($B150,'dmc2564 ข้อมูลดิบ'!$C$3:$CR$164,21,TRUE)</f>
        <v>20</v>
      </c>
      <c r="I150" s="44">
        <f>VLOOKUP($B150,'dmc2564 ข้อมูลดิบ'!$C$3:$CR$164,25,TRUE)</f>
        <v>25</v>
      </c>
      <c r="J150" s="44">
        <f>VLOOKUP($B150,'dmc2564 ข้อมูลดิบ'!$C$3:$CR$164,29,TRUE)</f>
        <v>21</v>
      </c>
      <c r="K150" s="44">
        <f>VLOOKUP($B150,'dmc2564 ข้อมูลดิบ'!$C$3:$CR$164,33,TRUE)</f>
        <v>31</v>
      </c>
      <c r="L150" s="44">
        <f>VLOOKUP($B150,'dmc2564 ข้อมูลดิบ'!$C$3:$CR$164,37,TRUE)</f>
        <v>22</v>
      </c>
      <c r="M150" s="44">
        <f>VLOOKUP($B150,'dmc2564 ข้อมูลดิบ'!$C$3:$CR$164,41,TRUE)</f>
        <v>22</v>
      </c>
      <c r="N150" s="39">
        <f t="shared" si="17"/>
        <v>141</v>
      </c>
      <c r="O150" s="44">
        <f>VLOOKUP($B150,'dmc2564 ข้อมูลดิบ'!$C$3:$CR$164,49,TRUE)</f>
        <v>15</v>
      </c>
      <c r="P150" s="44">
        <f>VLOOKUP($B150,'dmc2564 ข้อมูลดิบ'!$C$3:$CR$164,53,TRUE)</f>
        <v>18</v>
      </c>
      <c r="Q150" s="44">
        <f>VLOOKUP($B150,'dmc2564 ข้อมูลดิบ'!$C$3:$CR$164,57,TRUE)</f>
        <v>14</v>
      </c>
      <c r="R150" s="40">
        <f t="shared" si="18"/>
        <v>47</v>
      </c>
      <c r="S150" s="44">
        <f t="shared" si="19"/>
        <v>228</v>
      </c>
    </row>
    <row r="151" spans="1:19" ht="27.6" customHeight="1">
      <c r="A151" s="42">
        <v>7</v>
      </c>
      <c r="B151" s="42">
        <v>64020134</v>
      </c>
      <c r="C151" s="43" t="str">
        <f>VLOOKUP($B151,'dmc2564 ข้อมูลดิบ'!$C$3:$CR$164,2,TRUE)</f>
        <v>วัดปากน้ำ</v>
      </c>
      <c r="D151" s="44">
        <f>VLOOKUP($B151,'dmc2564 ข้อมูลดิบ'!$C$3:$CR$164,5,TRUE)</f>
        <v>0</v>
      </c>
      <c r="E151" s="44">
        <f>VLOOKUP($B151,'dmc2564 ข้อมูลดิบ'!$C$3:$CR$164,9,TRUE)</f>
        <v>10</v>
      </c>
      <c r="F151" s="44">
        <f>VLOOKUP($B151,'dmc2564 ข้อมูลดิบ'!$C$3:$CR$164,13,TRUE)</f>
        <v>20</v>
      </c>
      <c r="G151" s="38">
        <f t="shared" si="16"/>
        <v>30</v>
      </c>
      <c r="H151" s="44">
        <f>VLOOKUP($B151,'dmc2564 ข้อมูลดิบ'!$C$3:$CR$164,21,TRUE)</f>
        <v>16</v>
      </c>
      <c r="I151" s="44">
        <f>VLOOKUP($B151,'dmc2564 ข้อมูลดิบ'!$C$3:$CR$164,25,TRUE)</f>
        <v>19</v>
      </c>
      <c r="J151" s="44">
        <f>VLOOKUP($B151,'dmc2564 ข้อมูลดิบ'!$C$3:$CR$164,29,TRUE)</f>
        <v>24</v>
      </c>
      <c r="K151" s="44">
        <f>VLOOKUP($B151,'dmc2564 ข้อมูลดิบ'!$C$3:$CR$164,33,TRUE)</f>
        <v>33</v>
      </c>
      <c r="L151" s="44">
        <f>VLOOKUP($B151,'dmc2564 ข้อมูลดิบ'!$C$3:$CR$164,37,TRUE)</f>
        <v>22</v>
      </c>
      <c r="M151" s="44">
        <f>VLOOKUP($B151,'dmc2564 ข้อมูลดิบ'!$C$3:$CR$164,41,TRUE)</f>
        <v>23</v>
      </c>
      <c r="N151" s="39">
        <f t="shared" si="17"/>
        <v>137</v>
      </c>
      <c r="O151" s="44">
        <f>VLOOKUP($B151,'dmc2564 ข้อมูลดิบ'!$C$3:$CR$164,49,TRUE)</f>
        <v>28</v>
      </c>
      <c r="P151" s="44">
        <f>VLOOKUP($B151,'dmc2564 ข้อมูลดิบ'!$C$3:$CR$164,53,TRUE)</f>
        <v>24</v>
      </c>
      <c r="Q151" s="44">
        <f>VLOOKUP($B151,'dmc2564 ข้อมูลดิบ'!$C$3:$CR$164,57,TRUE)</f>
        <v>20</v>
      </c>
      <c r="R151" s="40">
        <f t="shared" si="18"/>
        <v>72</v>
      </c>
      <c r="S151" s="44">
        <f t="shared" si="19"/>
        <v>239</v>
      </c>
    </row>
    <row r="152" spans="1:19" ht="27.6" customHeight="1">
      <c r="A152" s="42">
        <v>8</v>
      </c>
      <c r="B152" s="42">
        <v>64020187</v>
      </c>
      <c r="C152" s="43" t="str">
        <f>VLOOKUP($B152,'dmc2564 ข้อมูลดิบ'!$C$3:$CR$164,2,TRUE)</f>
        <v>บ้านโซกม่วง</v>
      </c>
      <c r="D152" s="44">
        <f>VLOOKUP($B152,'dmc2564 ข้อมูลดิบ'!$C$3:$CR$164,5,TRUE)</f>
        <v>0</v>
      </c>
      <c r="E152" s="44">
        <f>VLOOKUP($B152,'dmc2564 ข้อมูลดิบ'!$C$3:$CR$164,9,TRUE)</f>
        <v>23</v>
      </c>
      <c r="F152" s="44">
        <f>VLOOKUP($B152,'dmc2564 ข้อมูลดิบ'!$C$3:$CR$164,13,TRUE)</f>
        <v>17</v>
      </c>
      <c r="G152" s="38">
        <f t="shared" si="16"/>
        <v>40</v>
      </c>
      <c r="H152" s="44">
        <f>VLOOKUP($B152,'dmc2564 ข้อมูลดิบ'!$C$3:$CR$164,21,TRUE)</f>
        <v>22</v>
      </c>
      <c r="I152" s="44">
        <f>VLOOKUP($B152,'dmc2564 ข้อมูลดิบ'!$C$3:$CR$164,25,TRUE)</f>
        <v>34</v>
      </c>
      <c r="J152" s="44">
        <f>VLOOKUP($B152,'dmc2564 ข้อมูลดิบ'!$C$3:$CR$164,29,TRUE)</f>
        <v>22</v>
      </c>
      <c r="K152" s="44">
        <f>VLOOKUP($B152,'dmc2564 ข้อมูลดิบ'!$C$3:$CR$164,33,TRUE)</f>
        <v>21</v>
      </c>
      <c r="L152" s="44">
        <f>VLOOKUP($B152,'dmc2564 ข้อมูลดิบ'!$C$3:$CR$164,37,TRUE)</f>
        <v>30</v>
      </c>
      <c r="M152" s="44">
        <f>VLOOKUP($B152,'dmc2564 ข้อมูลดิบ'!$C$3:$CR$164,41,TRUE)</f>
        <v>17</v>
      </c>
      <c r="N152" s="39">
        <f t="shared" si="17"/>
        <v>146</v>
      </c>
      <c r="O152" s="44">
        <f>VLOOKUP($B152,'dmc2564 ข้อมูลดิบ'!$C$3:$CR$164,49,TRUE)</f>
        <v>27</v>
      </c>
      <c r="P152" s="44">
        <f>VLOOKUP($B152,'dmc2564 ข้อมูลดิบ'!$C$3:$CR$164,53,TRUE)</f>
        <v>13</v>
      </c>
      <c r="Q152" s="44">
        <f>VLOOKUP($B152,'dmc2564 ข้อมูลดิบ'!$C$3:$CR$164,57,TRUE)</f>
        <v>14</v>
      </c>
      <c r="R152" s="40">
        <f t="shared" si="18"/>
        <v>54</v>
      </c>
      <c r="S152" s="44">
        <f t="shared" si="19"/>
        <v>240</v>
      </c>
    </row>
    <row r="153" spans="1:19" ht="27.6" customHeight="1">
      <c r="A153" s="42">
        <v>9</v>
      </c>
      <c r="B153" s="42">
        <v>64020163</v>
      </c>
      <c r="C153" s="43" t="str">
        <f>VLOOKUP($B153,'dmc2564 ข้อมูลดิบ'!$C$3:$CR$164,2,TRUE)</f>
        <v>บ้านหนองแหน</v>
      </c>
      <c r="D153" s="44">
        <f>VLOOKUP($B153,'dmc2564 ข้อมูลดิบ'!$C$3:$CR$164,5,TRUE)</f>
        <v>0</v>
      </c>
      <c r="E153" s="44">
        <f>VLOOKUP($B153,'dmc2564 ข้อมูลดิบ'!$C$3:$CR$164,9,TRUE)</f>
        <v>13</v>
      </c>
      <c r="F153" s="44">
        <f>VLOOKUP($B153,'dmc2564 ข้อมูลดิบ'!$C$3:$CR$164,13,TRUE)</f>
        <v>21</v>
      </c>
      <c r="G153" s="38">
        <f t="shared" si="16"/>
        <v>34</v>
      </c>
      <c r="H153" s="44">
        <f>VLOOKUP($B153,'dmc2564 ข้อมูลดิบ'!$C$3:$CR$164,21,TRUE)</f>
        <v>24</v>
      </c>
      <c r="I153" s="44">
        <f>VLOOKUP($B153,'dmc2564 ข้อมูลดิบ'!$C$3:$CR$164,25,TRUE)</f>
        <v>19</v>
      </c>
      <c r="J153" s="44">
        <f>VLOOKUP($B153,'dmc2564 ข้อมูลดิบ'!$C$3:$CR$164,29,TRUE)</f>
        <v>16</v>
      </c>
      <c r="K153" s="44">
        <f>VLOOKUP($B153,'dmc2564 ข้อมูลดิบ'!$C$3:$CR$164,33,TRUE)</f>
        <v>15</v>
      </c>
      <c r="L153" s="44">
        <f>VLOOKUP($B153,'dmc2564 ข้อมูลดิบ'!$C$3:$CR$164,37,TRUE)</f>
        <v>16</v>
      </c>
      <c r="M153" s="44">
        <f>VLOOKUP($B153,'dmc2564 ข้อมูลดิบ'!$C$3:$CR$164,41,TRUE)</f>
        <v>22</v>
      </c>
      <c r="N153" s="39">
        <f t="shared" si="17"/>
        <v>112</v>
      </c>
      <c r="O153" s="44">
        <f>VLOOKUP($B153,'dmc2564 ข้อมูลดิบ'!$C$3:$CR$164,49,TRUE)</f>
        <v>37</v>
      </c>
      <c r="P153" s="44">
        <f>VLOOKUP($B153,'dmc2564 ข้อมูลดิบ'!$C$3:$CR$164,53,TRUE)</f>
        <v>27</v>
      </c>
      <c r="Q153" s="44">
        <f>VLOOKUP($B153,'dmc2564 ข้อมูลดิบ'!$C$3:$CR$164,57,TRUE)</f>
        <v>34</v>
      </c>
      <c r="R153" s="40">
        <f t="shared" si="18"/>
        <v>98</v>
      </c>
      <c r="S153" s="44">
        <f t="shared" si="19"/>
        <v>244</v>
      </c>
    </row>
    <row r="154" spans="1:19" ht="27.6" customHeight="1">
      <c r="A154" s="42">
        <v>10</v>
      </c>
      <c r="B154" s="42">
        <v>64020089</v>
      </c>
      <c r="C154" s="43" t="str">
        <f>VLOOKUP($B154,'dmc2564 ข้อมูลดิบ'!$C$3:$CR$164,2,TRUE)</f>
        <v>บ้านซ่าน</v>
      </c>
      <c r="D154" s="44">
        <f>VLOOKUP($B154,'dmc2564 ข้อมูลดิบ'!$C$3:$CR$164,5,TRUE)</f>
        <v>0</v>
      </c>
      <c r="E154" s="44">
        <f>VLOOKUP($B154,'dmc2564 ข้อมูลดิบ'!$C$3:$CR$164,9,TRUE)</f>
        <v>25</v>
      </c>
      <c r="F154" s="44">
        <f>VLOOKUP($B154,'dmc2564 ข้อมูลดิบ'!$C$3:$CR$164,13,TRUE)</f>
        <v>17</v>
      </c>
      <c r="G154" s="38">
        <f t="shared" si="16"/>
        <v>42</v>
      </c>
      <c r="H154" s="44">
        <f>VLOOKUP($B154,'dmc2564 ข้อมูลดิบ'!$C$3:$CR$164,21,TRUE)</f>
        <v>22</v>
      </c>
      <c r="I154" s="44">
        <f>VLOOKUP($B154,'dmc2564 ข้อมูลดิบ'!$C$3:$CR$164,25,TRUE)</f>
        <v>19</v>
      </c>
      <c r="J154" s="44">
        <f>VLOOKUP($B154,'dmc2564 ข้อมูลดิบ'!$C$3:$CR$164,29,TRUE)</f>
        <v>18</v>
      </c>
      <c r="K154" s="44">
        <f>VLOOKUP($B154,'dmc2564 ข้อมูลดิบ'!$C$3:$CR$164,33,TRUE)</f>
        <v>23</v>
      </c>
      <c r="L154" s="44">
        <f>VLOOKUP($B154,'dmc2564 ข้อมูลดิบ'!$C$3:$CR$164,37,TRUE)</f>
        <v>28</v>
      </c>
      <c r="M154" s="44">
        <f>VLOOKUP($B154,'dmc2564 ข้อมูลดิบ'!$C$3:$CR$164,41,TRUE)</f>
        <v>29</v>
      </c>
      <c r="N154" s="39">
        <f t="shared" si="17"/>
        <v>139</v>
      </c>
      <c r="O154" s="44">
        <f>VLOOKUP($B154,'dmc2564 ข้อมูลดิบ'!$C$3:$CR$164,49,TRUE)</f>
        <v>25</v>
      </c>
      <c r="P154" s="44">
        <f>VLOOKUP($B154,'dmc2564 ข้อมูลดิบ'!$C$3:$CR$164,53,TRUE)</f>
        <v>22</v>
      </c>
      <c r="Q154" s="44">
        <f>VLOOKUP($B154,'dmc2564 ข้อมูลดิบ'!$C$3:$CR$164,57,TRUE)</f>
        <v>17</v>
      </c>
      <c r="R154" s="40">
        <f t="shared" si="18"/>
        <v>64</v>
      </c>
      <c r="S154" s="44">
        <f t="shared" si="19"/>
        <v>245</v>
      </c>
    </row>
    <row r="155" spans="1:19" ht="27.6" customHeight="1">
      <c r="A155" s="42">
        <v>11</v>
      </c>
      <c r="B155" s="42">
        <v>64020008</v>
      </c>
      <c r="C155" s="43" t="str">
        <f>VLOOKUP($B155,'dmc2564 ข้อมูลดิบ'!$C$3:$CR$164,2,TRUE)</f>
        <v>บ้านแม่ท่าแพ</v>
      </c>
      <c r="D155" s="44">
        <f>VLOOKUP($B155,'dmc2564 ข้อมูลดิบ'!$C$3:$CR$164,5,TRUE)</f>
        <v>0</v>
      </c>
      <c r="E155" s="44">
        <f>VLOOKUP($B155,'dmc2564 ข้อมูลดิบ'!$C$3:$CR$164,9,TRUE)</f>
        <v>18</v>
      </c>
      <c r="F155" s="44">
        <f>VLOOKUP($B155,'dmc2564 ข้อมูลดิบ'!$C$3:$CR$164,13,TRUE)</f>
        <v>23</v>
      </c>
      <c r="G155" s="38">
        <f t="shared" si="16"/>
        <v>41</v>
      </c>
      <c r="H155" s="44">
        <f>VLOOKUP($B155,'dmc2564 ข้อมูลดิบ'!$C$3:$CR$164,21,TRUE)</f>
        <v>24</v>
      </c>
      <c r="I155" s="44">
        <f>VLOOKUP($B155,'dmc2564 ข้อมูลดิบ'!$C$3:$CR$164,25,TRUE)</f>
        <v>29</v>
      </c>
      <c r="J155" s="44">
        <f>VLOOKUP($B155,'dmc2564 ข้อมูลดิบ'!$C$3:$CR$164,29,TRUE)</f>
        <v>22</v>
      </c>
      <c r="K155" s="44">
        <f>VLOOKUP($B155,'dmc2564 ข้อมูลดิบ'!$C$3:$CR$164,33,TRUE)</f>
        <v>27</v>
      </c>
      <c r="L155" s="44">
        <f>VLOOKUP($B155,'dmc2564 ข้อมูลดิบ'!$C$3:$CR$164,37,TRUE)</f>
        <v>23</v>
      </c>
      <c r="M155" s="44">
        <f>VLOOKUP($B155,'dmc2564 ข้อมูลดิบ'!$C$3:$CR$164,41,TRUE)</f>
        <v>25</v>
      </c>
      <c r="N155" s="39">
        <f t="shared" si="17"/>
        <v>150</v>
      </c>
      <c r="O155" s="44">
        <f>VLOOKUP($B155,'dmc2564 ข้อมูลดิบ'!$C$3:$CR$164,49,TRUE)</f>
        <v>28</v>
      </c>
      <c r="P155" s="44">
        <f>VLOOKUP($B155,'dmc2564 ข้อมูลดิบ'!$C$3:$CR$164,53,TRUE)</f>
        <v>32</v>
      </c>
      <c r="Q155" s="44">
        <f>VLOOKUP($B155,'dmc2564 ข้อมูลดิบ'!$C$3:$CR$164,57,TRUE)</f>
        <v>7</v>
      </c>
      <c r="R155" s="40">
        <f t="shared" si="18"/>
        <v>67</v>
      </c>
      <c r="S155" s="44">
        <f t="shared" si="19"/>
        <v>258</v>
      </c>
    </row>
    <row r="156" spans="1:19" ht="27.6" customHeight="1">
      <c r="A156" s="42">
        <v>12</v>
      </c>
      <c r="B156" s="42">
        <v>64020012</v>
      </c>
      <c r="C156" s="43" t="str">
        <f>VLOOKUP($B156,'dmc2564 ข้อมูลดิบ'!$C$3:$CR$164,2,TRUE)</f>
        <v>บ้านปากคะยาง</v>
      </c>
      <c r="D156" s="44">
        <f>VLOOKUP($B156,'dmc2564 ข้อมูลดิบ'!$C$3:$CR$164,5,TRUE)</f>
        <v>0</v>
      </c>
      <c r="E156" s="44">
        <f>VLOOKUP($B156,'dmc2564 ข้อมูลดิบ'!$C$3:$CR$164,9,TRUE)</f>
        <v>16</v>
      </c>
      <c r="F156" s="44">
        <f>VLOOKUP($B156,'dmc2564 ข้อมูลดิบ'!$C$3:$CR$164,13,TRUE)</f>
        <v>33</v>
      </c>
      <c r="G156" s="38">
        <f t="shared" si="16"/>
        <v>49</v>
      </c>
      <c r="H156" s="44">
        <f>VLOOKUP($B156,'dmc2564 ข้อมูลดิบ'!$C$3:$CR$164,21,TRUE)</f>
        <v>31</v>
      </c>
      <c r="I156" s="44">
        <f>VLOOKUP($B156,'dmc2564 ข้อมูลดิบ'!$C$3:$CR$164,25,TRUE)</f>
        <v>34</v>
      </c>
      <c r="J156" s="44">
        <f>VLOOKUP($B156,'dmc2564 ข้อมูลดิบ'!$C$3:$CR$164,29,TRUE)</f>
        <v>15</v>
      </c>
      <c r="K156" s="44">
        <f>VLOOKUP($B156,'dmc2564 ข้อมูลดิบ'!$C$3:$CR$164,33,TRUE)</f>
        <v>20</v>
      </c>
      <c r="L156" s="44">
        <f>VLOOKUP($B156,'dmc2564 ข้อมูลดิบ'!$C$3:$CR$164,37,TRUE)</f>
        <v>26</v>
      </c>
      <c r="M156" s="44">
        <f>VLOOKUP($B156,'dmc2564 ข้อมูลดิบ'!$C$3:$CR$164,41,TRUE)</f>
        <v>24</v>
      </c>
      <c r="N156" s="39">
        <f t="shared" si="17"/>
        <v>150</v>
      </c>
      <c r="O156" s="44">
        <f>VLOOKUP($B156,'dmc2564 ข้อมูลดิบ'!$C$3:$CR$164,49,TRUE)</f>
        <v>32</v>
      </c>
      <c r="P156" s="44">
        <f>VLOOKUP($B156,'dmc2564 ข้อมูลดิบ'!$C$3:$CR$164,53,TRUE)</f>
        <v>16</v>
      </c>
      <c r="Q156" s="44">
        <f>VLOOKUP($B156,'dmc2564 ข้อมูลดิบ'!$C$3:$CR$164,57,TRUE)</f>
        <v>23</v>
      </c>
      <c r="R156" s="40">
        <f t="shared" si="18"/>
        <v>71</v>
      </c>
      <c r="S156" s="44">
        <f t="shared" si="19"/>
        <v>270</v>
      </c>
    </row>
    <row r="157" spans="1:19" ht="27.6" customHeight="1">
      <c r="A157" s="42">
        <v>13</v>
      </c>
      <c r="B157" s="42">
        <v>64020042</v>
      </c>
      <c r="C157" s="43" t="str">
        <f>VLOOKUP($B157,'dmc2564 ข้อมูลดิบ'!$C$3:$CR$164,2,TRUE)</f>
        <v>บ้านแม่เทิน</v>
      </c>
      <c r="D157" s="44">
        <f>VLOOKUP($B157,'dmc2564 ข้อมูลดิบ'!$C$3:$CR$164,5,TRUE)</f>
        <v>0</v>
      </c>
      <c r="E157" s="44">
        <f>VLOOKUP($B157,'dmc2564 ข้อมูลดิบ'!$C$3:$CR$164,9,TRUE)</f>
        <v>17</v>
      </c>
      <c r="F157" s="44">
        <f>VLOOKUP($B157,'dmc2564 ข้อมูลดิบ'!$C$3:$CR$164,13,TRUE)</f>
        <v>16</v>
      </c>
      <c r="G157" s="38">
        <f t="shared" si="16"/>
        <v>33</v>
      </c>
      <c r="H157" s="44">
        <f>VLOOKUP($B157,'dmc2564 ข้อมูลดิบ'!$C$3:$CR$164,21,TRUE)</f>
        <v>21</v>
      </c>
      <c r="I157" s="44">
        <f>VLOOKUP($B157,'dmc2564 ข้อมูลดิบ'!$C$3:$CR$164,25,TRUE)</f>
        <v>26</v>
      </c>
      <c r="J157" s="44">
        <f>VLOOKUP($B157,'dmc2564 ข้อมูลดิบ'!$C$3:$CR$164,29,TRUE)</f>
        <v>25</v>
      </c>
      <c r="K157" s="44">
        <f>VLOOKUP($B157,'dmc2564 ข้อมูลดิบ'!$C$3:$CR$164,33,TRUE)</f>
        <v>27</v>
      </c>
      <c r="L157" s="44">
        <f>VLOOKUP($B157,'dmc2564 ข้อมูลดิบ'!$C$3:$CR$164,37,TRUE)</f>
        <v>19</v>
      </c>
      <c r="M157" s="44">
        <f>VLOOKUP($B157,'dmc2564 ข้อมูลดิบ'!$C$3:$CR$164,41,TRUE)</f>
        <v>21</v>
      </c>
      <c r="N157" s="39">
        <f t="shared" si="17"/>
        <v>139</v>
      </c>
      <c r="O157" s="44">
        <f>VLOOKUP($B157,'dmc2564 ข้อมูลดิบ'!$C$3:$CR$164,49,TRUE)</f>
        <v>32</v>
      </c>
      <c r="P157" s="44">
        <f>VLOOKUP($B157,'dmc2564 ข้อมูลดิบ'!$C$3:$CR$164,53,TRUE)</f>
        <v>37</v>
      </c>
      <c r="Q157" s="44">
        <f>VLOOKUP($B157,'dmc2564 ข้อมูลดิบ'!$C$3:$CR$164,57,TRUE)</f>
        <v>35</v>
      </c>
      <c r="R157" s="40">
        <f t="shared" si="18"/>
        <v>104</v>
      </c>
      <c r="S157" s="44">
        <f t="shared" si="19"/>
        <v>276</v>
      </c>
    </row>
    <row r="158" spans="1:19" ht="27.6" customHeight="1">
      <c r="A158" s="42">
        <v>14</v>
      </c>
      <c r="B158" s="42">
        <v>64020046</v>
      </c>
      <c r="C158" s="43" t="str">
        <f>VLOOKUP($B158,'dmc2564 ข้อมูลดิบ'!$C$3:$CR$164,2,TRUE)</f>
        <v>บ้านผาเวียง</v>
      </c>
      <c r="D158" s="44">
        <f>VLOOKUP($B158,'dmc2564 ข้อมูลดิบ'!$C$3:$CR$164,5,TRUE)</f>
        <v>0</v>
      </c>
      <c r="E158" s="44">
        <f>VLOOKUP($B158,'dmc2564 ข้อมูลดิบ'!$C$3:$CR$164,9,TRUE)</f>
        <v>15</v>
      </c>
      <c r="F158" s="44">
        <f>VLOOKUP($B158,'dmc2564 ข้อมูลดิบ'!$C$3:$CR$164,13,TRUE)</f>
        <v>22</v>
      </c>
      <c r="G158" s="38">
        <f t="shared" si="16"/>
        <v>37</v>
      </c>
      <c r="H158" s="44">
        <f>VLOOKUP($B158,'dmc2564 ข้อมูลดิบ'!$C$3:$CR$164,21,TRUE)</f>
        <v>26</v>
      </c>
      <c r="I158" s="44">
        <f>VLOOKUP($B158,'dmc2564 ข้อมูลดิบ'!$C$3:$CR$164,25,TRUE)</f>
        <v>25</v>
      </c>
      <c r="J158" s="44">
        <f>VLOOKUP($B158,'dmc2564 ข้อมูลดิบ'!$C$3:$CR$164,29,TRUE)</f>
        <v>22</v>
      </c>
      <c r="K158" s="44">
        <f>VLOOKUP($B158,'dmc2564 ข้อมูลดิบ'!$C$3:$CR$164,33,TRUE)</f>
        <v>32</v>
      </c>
      <c r="L158" s="44">
        <f>VLOOKUP($B158,'dmc2564 ข้อมูลดิบ'!$C$3:$CR$164,37,TRUE)</f>
        <v>26</v>
      </c>
      <c r="M158" s="44">
        <f>VLOOKUP($B158,'dmc2564 ข้อมูลดิบ'!$C$3:$CR$164,41,TRUE)</f>
        <v>29</v>
      </c>
      <c r="N158" s="39">
        <f t="shared" si="17"/>
        <v>160</v>
      </c>
      <c r="O158" s="44">
        <f>VLOOKUP($B158,'dmc2564 ข้อมูลดิบ'!$C$3:$CR$164,49,TRUE)</f>
        <v>34</v>
      </c>
      <c r="P158" s="44">
        <f>VLOOKUP($B158,'dmc2564 ข้อมูลดิบ'!$C$3:$CR$164,53,TRUE)</f>
        <v>37</v>
      </c>
      <c r="Q158" s="44">
        <f>VLOOKUP($B158,'dmc2564 ข้อมูลดิบ'!$C$3:$CR$164,57,TRUE)</f>
        <v>31</v>
      </c>
      <c r="R158" s="40">
        <f t="shared" si="18"/>
        <v>102</v>
      </c>
      <c r="S158" s="44">
        <f t="shared" si="19"/>
        <v>299</v>
      </c>
    </row>
    <row r="159" spans="1:19" ht="33.9" customHeight="1">
      <c r="B159" s="485" t="s">
        <v>456</v>
      </c>
      <c r="C159" s="486"/>
      <c r="D159" s="486"/>
      <c r="E159" s="486"/>
      <c r="F159" s="486"/>
      <c r="G159" s="486"/>
      <c r="H159" s="486"/>
      <c r="I159" s="486"/>
      <c r="J159" s="486"/>
      <c r="K159" s="486"/>
      <c r="L159" s="486"/>
      <c r="M159" s="486"/>
      <c r="N159" s="486"/>
      <c r="O159" s="486"/>
      <c r="P159" s="486"/>
      <c r="Q159" s="486"/>
      <c r="R159" s="486"/>
      <c r="S159" s="487"/>
    </row>
    <row r="160" spans="1:19" ht="27.75" customHeight="1">
      <c r="A160" s="42">
        <v>1</v>
      </c>
      <c r="B160" s="42">
        <v>64020183</v>
      </c>
      <c r="C160" s="43" t="str">
        <f>VLOOKUP($B160,'dmc2564 ข้อมูลดิบ'!$C$3:$CR$164,2,TRUE)</f>
        <v>บ้านสามหลัง(ประชารังสรรค์)</v>
      </c>
      <c r="D160" s="44">
        <f>VLOOKUP($B160,'dmc2564 ข้อมูลดิบ'!$C$3:$CR$164,5,TRUE)</f>
        <v>0</v>
      </c>
      <c r="E160" s="44">
        <f>VLOOKUP($B160,'dmc2564 ข้อมูลดิบ'!$C$3:$CR$164,9,TRUE)</f>
        <v>37</v>
      </c>
      <c r="F160" s="44">
        <f>VLOOKUP($B160,'dmc2564 ข้อมูลดิบ'!$C$3:$CR$164,13,TRUE)</f>
        <v>32</v>
      </c>
      <c r="G160" s="38">
        <f t="shared" ref="G160:G163" si="20">SUM(D160:F160)</f>
        <v>69</v>
      </c>
      <c r="H160" s="44">
        <f>VLOOKUP($B160,'dmc2564 ข้อมูลดิบ'!$C$3:$CR$164,21,TRUE)</f>
        <v>32</v>
      </c>
      <c r="I160" s="44">
        <f>VLOOKUP($B160,'dmc2564 ข้อมูลดิบ'!$C$3:$CR$164,25,TRUE)</f>
        <v>39</v>
      </c>
      <c r="J160" s="44">
        <f>VLOOKUP($B160,'dmc2564 ข้อมูลดิบ'!$C$3:$CR$164,29,TRUE)</f>
        <v>41</v>
      </c>
      <c r="K160" s="44">
        <f>VLOOKUP($B160,'dmc2564 ข้อมูลดิบ'!$C$3:$CR$164,33,TRUE)</f>
        <v>35</v>
      </c>
      <c r="L160" s="44">
        <f>VLOOKUP($B160,'dmc2564 ข้อมูลดิบ'!$C$3:$CR$164,37,TRUE)</f>
        <v>32</v>
      </c>
      <c r="M160" s="44">
        <f>VLOOKUP($B160,'dmc2564 ข้อมูลดิบ'!$C$3:$CR$164,41,TRUE)</f>
        <v>35</v>
      </c>
      <c r="N160" s="39">
        <f t="shared" ref="N160:N163" si="21">SUM(H160:M160)</f>
        <v>214</v>
      </c>
      <c r="O160" s="44">
        <f>VLOOKUP($B160,'dmc2564 ข้อมูลดิบ'!$C$3:$CR$164,49,TRUE)</f>
        <v>18</v>
      </c>
      <c r="P160" s="44">
        <f>VLOOKUP($B160,'dmc2564 ข้อมูลดิบ'!$C$3:$CR$164,53,TRUE)</f>
        <v>16</v>
      </c>
      <c r="Q160" s="44">
        <f>VLOOKUP($B160,'dmc2564 ข้อมูลดิบ'!$C$3:$CR$164,57,TRUE)</f>
        <v>14</v>
      </c>
      <c r="R160" s="40">
        <f t="shared" ref="R160:R163" si="22">SUM(O160:Q160)</f>
        <v>48</v>
      </c>
      <c r="S160" s="44">
        <f t="shared" ref="S160:S163" si="23">SUM(R160,G160,N160)</f>
        <v>331</v>
      </c>
    </row>
    <row r="161" spans="1:19" ht="27.75" customHeight="1">
      <c r="A161" s="42">
        <v>2</v>
      </c>
      <c r="B161" s="42">
        <v>64020047</v>
      </c>
      <c r="C161" s="43" t="str">
        <f>VLOOKUP($B161,'dmc2564 ข้อมูลดิบ'!$C$3:$CR$164,2,TRUE)</f>
        <v>ไชยะวิทยา</v>
      </c>
      <c r="D161" s="44">
        <f>VLOOKUP($B161,'dmc2564 ข้อมูลดิบ'!$C$3:$CR$164,5,TRUE)</f>
        <v>9</v>
      </c>
      <c r="E161" s="44">
        <f>VLOOKUP($B161,'dmc2564 ข้อมูลดิบ'!$C$3:$CR$164,9,TRUE)</f>
        <v>19</v>
      </c>
      <c r="F161" s="44">
        <f>VLOOKUP($B161,'dmc2564 ข้อมูลดิบ'!$C$3:$CR$164,13,TRUE)</f>
        <v>21</v>
      </c>
      <c r="G161" s="38">
        <f t="shared" si="20"/>
        <v>49</v>
      </c>
      <c r="H161" s="44">
        <f>VLOOKUP($B161,'dmc2564 ข้อมูลดิบ'!$C$3:$CR$164,21,TRUE)</f>
        <v>23</v>
      </c>
      <c r="I161" s="44">
        <f>VLOOKUP($B161,'dmc2564 ข้อมูลดิบ'!$C$3:$CR$164,25,TRUE)</f>
        <v>37</v>
      </c>
      <c r="J161" s="44">
        <f>VLOOKUP($B161,'dmc2564 ข้อมูลดิบ'!$C$3:$CR$164,29,TRUE)</f>
        <v>41</v>
      </c>
      <c r="K161" s="44">
        <f>VLOOKUP($B161,'dmc2564 ข้อมูลดิบ'!$C$3:$CR$164,33,TRUE)</f>
        <v>41</v>
      </c>
      <c r="L161" s="44">
        <f>VLOOKUP($B161,'dmc2564 ข้อมูลดิบ'!$C$3:$CR$164,37,TRUE)</f>
        <v>35</v>
      </c>
      <c r="M161" s="44">
        <f>VLOOKUP($B161,'dmc2564 ข้อมูลดิบ'!$C$3:$CR$164,41,TRUE)</f>
        <v>35</v>
      </c>
      <c r="N161" s="39">
        <f t="shared" si="21"/>
        <v>212</v>
      </c>
      <c r="O161" s="44">
        <f>VLOOKUP($B161,'dmc2564 ข้อมูลดิบ'!$C$3:$CR$164,49,TRUE)</f>
        <v>27</v>
      </c>
      <c r="P161" s="44">
        <f>VLOOKUP($B161,'dmc2564 ข้อมูลดิบ'!$C$3:$CR$164,53,TRUE)</f>
        <v>27</v>
      </c>
      <c r="Q161" s="44">
        <f>VLOOKUP($B161,'dmc2564 ข้อมูลดิบ'!$C$3:$CR$164,57,TRUE)</f>
        <v>22</v>
      </c>
      <c r="R161" s="40">
        <f t="shared" si="22"/>
        <v>76</v>
      </c>
      <c r="S161" s="44">
        <f t="shared" si="23"/>
        <v>337</v>
      </c>
    </row>
    <row r="162" spans="1:19" ht="27.75" customHeight="1">
      <c r="A162" s="42">
        <v>3</v>
      </c>
      <c r="B162" s="42">
        <v>64020188</v>
      </c>
      <c r="C162" s="43" t="str">
        <f>VLOOKUP($B162,'dmc2564 ข้อมูลดิบ'!$C$3:$CR$164,2,TRUE)</f>
        <v>อนุบาลทุ่งเสลี่ยม(บ้านเหมืองนา)</v>
      </c>
      <c r="D162" s="44">
        <f>VLOOKUP($B162,'dmc2564 ข้อมูลดิบ'!$C$3:$CR$164,5,TRUE)</f>
        <v>0</v>
      </c>
      <c r="E162" s="44">
        <f>VLOOKUP($B162,'dmc2564 ข้อมูลดิบ'!$C$3:$CR$164,9,TRUE)</f>
        <v>22</v>
      </c>
      <c r="F162" s="44">
        <f>VLOOKUP($B162,'dmc2564 ข้อมูลดิบ'!$C$3:$CR$164,13,TRUE)</f>
        <v>34</v>
      </c>
      <c r="G162" s="38">
        <f t="shared" si="20"/>
        <v>56</v>
      </c>
      <c r="H162" s="44">
        <f>VLOOKUP($B162,'dmc2564 ข้อมูลดิบ'!$C$3:$CR$164,21,TRUE)</f>
        <v>39</v>
      </c>
      <c r="I162" s="44">
        <f>VLOOKUP($B162,'dmc2564 ข้อมูลดิบ'!$C$3:$CR$164,25,TRUE)</f>
        <v>39</v>
      </c>
      <c r="J162" s="44">
        <f>VLOOKUP($B162,'dmc2564 ข้อมูลดิบ'!$C$3:$CR$164,29,TRUE)</f>
        <v>50</v>
      </c>
      <c r="K162" s="44">
        <f>VLOOKUP($B162,'dmc2564 ข้อมูลดิบ'!$C$3:$CR$164,33,TRUE)</f>
        <v>60</v>
      </c>
      <c r="L162" s="44">
        <f>VLOOKUP($B162,'dmc2564 ข้อมูลดิบ'!$C$3:$CR$164,37,TRUE)</f>
        <v>57</v>
      </c>
      <c r="M162" s="44">
        <f>VLOOKUP($B162,'dmc2564 ข้อมูลดิบ'!$C$3:$CR$164,41,TRUE)</f>
        <v>71</v>
      </c>
      <c r="N162" s="39">
        <f t="shared" si="21"/>
        <v>316</v>
      </c>
      <c r="O162" s="44">
        <f>VLOOKUP($B162,'dmc2564 ข้อมูลดิบ'!$C$3:$CR$164,49,TRUE)</f>
        <v>0</v>
      </c>
      <c r="P162" s="44">
        <f>VLOOKUP($B162,'dmc2564 ข้อมูลดิบ'!$C$3:$CR$164,53,TRUE)</f>
        <v>0</v>
      </c>
      <c r="Q162" s="44">
        <f>VLOOKUP($B162,'dmc2564 ข้อมูลดิบ'!$C$3:$CR$164,57,TRUE)</f>
        <v>0</v>
      </c>
      <c r="R162" s="40">
        <f t="shared" si="22"/>
        <v>0</v>
      </c>
      <c r="S162" s="44">
        <f t="shared" si="23"/>
        <v>372</v>
      </c>
    </row>
    <row r="163" spans="1:19" ht="27.75" customHeight="1">
      <c r="A163" s="42">
        <v>4</v>
      </c>
      <c r="B163" s="42">
        <v>64020059</v>
      </c>
      <c r="C163" s="43" t="str">
        <f>VLOOKUP($B163,'dmc2564 ข้อมูลดิบ'!$C$3:$CR$164,2,TRUE)</f>
        <v>บ้านสารจิตร</v>
      </c>
      <c r="D163" s="44">
        <f>VLOOKUP($B163,'dmc2564 ข้อมูลดิบ'!$C$3:$CR$164,5,TRUE)</f>
        <v>0</v>
      </c>
      <c r="E163" s="44">
        <f>VLOOKUP($B163,'dmc2564 ข้อมูลดิบ'!$C$3:$CR$164,9,TRUE)</f>
        <v>31</v>
      </c>
      <c r="F163" s="44">
        <f>VLOOKUP($B163,'dmc2564 ข้อมูลดิบ'!$C$3:$CR$164,13,TRUE)</f>
        <v>34</v>
      </c>
      <c r="G163" s="38">
        <f t="shared" si="20"/>
        <v>65</v>
      </c>
      <c r="H163" s="44">
        <f>VLOOKUP($B163,'dmc2564 ข้อมูลดิบ'!$C$3:$CR$164,21,TRUE)</f>
        <v>31</v>
      </c>
      <c r="I163" s="44">
        <f>VLOOKUP($B163,'dmc2564 ข้อมูลดิบ'!$C$3:$CR$164,25,TRUE)</f>
        <v>31</v>
      </c>
      <c r="J163" s="44">
        <f>VLOOKUP($B163,'dmc2564 ข้อมูลดิบ'!$C$3:$CR$164,29,TRUE)</f>
        <v>35</v>
      </c>
      <c r="K163" s="44">
        <f>VLOOKUP($B163,'dmc2564 ข้อมูลดิบ'!$C$3:$CR$164,33,TRUE)</f>
        <v>46</v>
      </c>
      <c r="L163" s="44">
        <f>VLOOKUP($B163,'dmc2564 ข้อมูลดิบ'!$C$3:$CR$164,37,TRUE)</f>
        <v>39</v>
      </c>
      <c r="M163" s="44">
        <f>VLOOKUP($B163,'dmc2564 ข้อมูลดิบ'!$C$3:$CR$164,41,TRUE)</f>
        <v>31</v>
      </c>
      <c r="N163" s="39">
        <f t="shared" si="21"/>
        <v>213</v>
      </c>
      <c r="O163" s="44">
        <f>VLOOKUP($B163,'dmc2564 ข้อมูลดิบ'!$C$3:$CR$164,49,TRUE)</f>
        <v>25</v>
      </c>
      <c r="P163" s="44">
        <f>VLOOKUP($B163,'dmc2564 ข้อมูลดิบ'!$C$3:$CR$164,53,TRUE)</f>
        <v>32</v>
      </c>
      <c r="Q163" s="44">
        <f>VLOOKUP($B163,'dmc2564 ข้อมูลดิบ'!$C$3:$CR$164,57,TRUE)</f>
        <v>45</v>
      </c>
      <c r="R163" s="40">
        <f t="shared" si="22"/>
        <v>102</v>
      </c>
      <c r="S163" s="44">
        <f t="shared" si="23"/>
        <v>380</v>
      </c>
    </row>
    <row r="164" spans="1:19" ht="33.9" customHeight="1">
      <c r="B164" s="485" t="s">
        <v>561</v>
      </c>
      <c r="C164" s="486"/>
      <c r="D164" s="486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7"/>
    </row>
    <row r="165" spans="1:19" ht="27.75" customHeight="1">
      <c r="A165" s="42">
        <v>1</v>
      </c>
      <c r="B165" s="42">
        <v>64020074</v>
      </c>
      <c r="C165" s="43" t="str">
        <f>VLOOKUP($B165,'dmc2564 ข้อมูลดิบ'!$C$3:$CR$164,2,TRUE)</f>
        <v>บ้านคลองตาล(กระจ่างจินดา)</v>
      </c>
      <c r="D165" s="44">
        <f>VLOOKUP($B165,'dmc2564 ข้อมูลดิบ'!$C$3:$CR$164,5,TRUE)</f>
        <v>0</v>
      </c>
      <c r="E165" s="44">
        <f>VLOOKUP($B165,'dmc2564 ข้อมูลดิบ'!$C$3:$CR$164,9,TRUE)</f>
        <v>15</v>
      </c>
      <c r="F165" s="44">
        <f>VLOOKUP($B165,'dmc2564 ข้อมูลดิบ'!$C$3:$CR$164,13,TRUE)</f>
        <v>9</v>
      </c>
      <c r="G165" s="38">
        <f t="shared" ref="G165:G169" si="24">SUM(D165:F165)</f>
        <v>24</v>
      </c>
      <c r="H165" s="44">
        <f>VLOOKUP($B165,'dmc2564 ข้อมูลดิบ'!$C$3:$CR$164,21,TRUE)</f>
        <v>66</v>
      </c>
      <c r="I165" s="44">
        <f>VLOOKUP($B165,'dmc2564 ข้อมูลดิบ'!$C$3:$CR$164,25,TRUE)</f>
        <v>76</v>
      </c>
      <c r="J165" s="44">
        <f>VLOOKUP($B165,'dmc2564 ข้อมูลดิบ'!$C$3:$CR$164,29,TRUE)</f>
        <v>76</v>
      </c>
      <c r="K165" s="44">
        <f>VLOOKUP($B165,'dmc2564 ข้อมูลดิบ'!$C$3:$CR$164,33,TRUE)</f>
        <v>89</v>
      </c>
      <c r="L165" s="44">
        <f>VLOOKUP($B165,'dmc2564 ข้อมูลดิบ'!$C$3:$CR$164,37,TRUE)</f>
        <v>90</v>
      </c>
      <c r="M165" s="44">
        <f>VLOOKUP($B165,'dmc2564 ข้อมูลดิบ'!$C$3:$CR$164,41,TRUE)</f>
        <v>91</v>
      </c>
      <c r="N165" s="39">
        <f t="shared" ref="N165:N169" si="25">SUM(H165:M165)</f>
        <v>488</v>
      </c>
      <c r="O165" s="44">
        <f>VLOOKUP($B165,'dmc2564 ข้อมูลดิบ'!$C$3:$CR$164,49,TRUE)</f>
        <v>0</v>
      </c>
      <c r="P165" s="44">
        <f>VLOOKUP($B165,'dmc2564 ข้อมูลดิบ'!$C$3:$CR$164,53,TRUE)</f>
        <v>0</v>
      </c>
      <c r="Q165" s="44">
        <f>VLOOKUP($B165,'dmc2564 ข้อมูลดิบ'!$C$3:$CR$164,57,TRUE)</f>
        <v>0</v>
      </c>
      <c r="R165" s="40">
        <f t="shared" ref="R165:R169" si="26">SUM(O165:Q165)</f>
        <v>0</v>
      </c>
      <c r="S165" s="44">
        <f t="shared" ref="S165:S169" si="27">SUM(R165,G165,N165)</f>
        <v>512</v>
      </c>
    </row>
    <row r="166" spans="1:19" ht="27.75" customHeight="1">
      <c r="A166" s="42">
        <v>2</v>
      </c>
      <c r="B166" s="42">
        <v>64020189</v>
      </c>
      <c r="C166" s="43" t="str">
        <f>VLOOKUP($B166,'dmc2564 ข้อมูลดิบ'!$C$3:$CR$164,2,TRUE)</f>
        <v>บ้านท่าชุม(ประชาอุทิศวิทยาคาร)</v>
      </c>
      <c r="D166" s="44">
        <f>VLOOKUP($B166,'dmc2564 ข้อมูลดิบ'!$C$3:$CR$164,5,TRUE)</f>
        <v>23</v>
      </c>
      <c r="E166" s="44">
        <f>VLOOKUP($B166,'dmc2564 ข้อมูลดิบ'!$C$3:$CR$164,9,TRUE)</f>
        <v>52</v>
      </c>
      <c r="F166" s="44">
        <f>VLOOKUP($B166,'dmc2564 ข้อมูลดิบ'!$C$3:$CR$164,13,TRUE)</f>
        <v>78</v>
      </c>
      <c r="G166" s="38">
        <f t="shared" si="24"/>
        <v>153</v>
      </c>
      <c r="H166" s="44">
        <f>VLOOKUP($B166,'dmc2564 ข้อมูลดิบ'!$C$3:$CR$164,21,TRUE)</f>
        <v>82</v>
      </c>
      <c r="I166" s="44">
        <f>VLOOKUP($B166,'dmc2564 ข้อมูลดิบ'!$C$3:$CR$164,25,TRUE)</f>
        <v>91</v>
      </c>
      <c r="J166" s="44">
        <f>VLOOKUP($B166,'dmc2564 ข้อมูลดิบ'!$C$3:$CR$164,29,TRUE)</f>
        <v>88</v>
      </c>
      <c r="K166" s="44">
        <f>VLOOKUP($B166,'dmc2564 ข้อมูลดิบ'!$C$3:$CR$164,33,TRUE)</f>
        <v>91</v>
      </c>
      <c r="L166" s="44">
        <f>VLOOKUP($B166,'dmc2564 ข้อมูลดิบ'!$C$3:$CR$164,37,TRUE)</f>
        <v>87</v>
      </c>
      <c r="M166" s="44">
        <f>VLOOKUP($B166,'dmc2564 ข้อมูลดิบ'!$C$3:$CR$164,41,TRUE)</f>
        <v>81</v>
      </c>
      <c r="N166" s="39">
        <f t="shared" si="25"/>
        <v>520</v>
      </c>
      <c r="O166" s="44">
        <f>VLOOKUP($B166,'dmc2564 ข้อมูลดิบ'!$C$3:$CR$164,49,TRUE)</f>
        <v>0</v>
      </c>
      <c r="P166" s="44">
        <f>VLOOKUP($B166,'dmc2564 ข้อมูลดิบ'!$C$3:$CR$164,53,TRUE)</f>
        <v>0</v>
      </c>
      <c r="Q166" s="44">
        <f>VLOOKUP($B166,'dmc2564 ข้อมูลดิบ'!$C$3:$CR$164,57,TRUE)</f>
        <v>0</v>
      </c>
      <c r="R166" s="40">
        <f t="shared" si="26"/>
        <v>0</v>
      </c>
      <c r="S166" s="44">
        <f t="shared" si="27"/>
        <v>673</v>
      </c>
    </row>
    <row r="167" spans="1:19" ht="27.75" customHeight="1">
      <c r="A167" s="42">
        <v>3</v>
      </c>
      <c r="B167" s="42">
        <v>64020068</v>
      </c>
      <c r="C167" s="43" t="str">
        <f>VLOOKUP($B167,'dmc2564 ข้อมูลดิบ'!$C$3:$CR$164,2,TRUE)</f>
        <v>อนุบาลศรีสัชนาลัย(บ้านหาดสูง)</v>
      </c>
      <c r="D167" s="44">
        <f>VLOOKUP($B167,'dmc2564 ข้อมูลดิบ'!$C$3:$CR$164,5,TRUE)</f>
        <v>0</v>
      </c>
      <c r="E167" s="44">
        <f>VLOOKUP($B167,'dmc2564 ข้อมูลดิบ'!$C$3:$CR$164,9,TRUE)</f>
        <v>13</v>
      </c>
      <c r="F167" s="44">
        <f>VLOOKUP($B167,'dmc2564 ข้อมูลดิบ'!$C$3:$CR$164,13,TRUE)</f>
        <v>21</v>
      </c>
      <c r="G167" s="38">
        <f t="shared" si="24"/>
        <v>34</v>
      </c>
      <c r="H167" s="44">
        <f>VLOOKUP($B167,'dmc2564 ข้อมูลดิบ'!$C$3:$CR$164,21,TRUE)</f>
        <v>118</v>
      </c>
      <c r="I167" s="44">
        <f>VLOOKUP($B167,'dmc2564 ข้อมูลดิบ'!$C$3:$CR$164,25,TRUE)</f>
        <v>112</v>
      </c>
      <c r="J167" s="44">
        <f>VLOOKUP($B167,'dmc2564 ข้อมูลดิบ'!$C$3:$CR$164,29,TRUE)</f>
        <v>111</v>
      </c>
      <c r="K167" s="44">
        <f>VLOOKUP($B167,'dmc2564 ข้อมูลดิบ'!$C$3:$CR$164,33,TRUE)</f>
        <v>142</v>
      </c>
      <c r="L167" s="44">
        <f>VLOOKUP($B167,'dmc2564 ข้อมูลดิบ'!$C$3:$CR$164,37,TRUE)</f>
        <v>140</v>
      </c>
      <c r="M167" s="44">
        <f>VLOOKUP($B167,'dmc2564 ข้อมูลดิบ'!$C$3:$CR$164,41,TRUE)</f>
        <v>120</v>
      </c>
      <c r="N167" s="39">
        <f t="shared" si="25"/>
        <v>743</v>
      </c>
      <c r="O167" s="44">
        <f>VLOOKUP($B167,'dmc2564 ข้อมูลดิบ'!$C$3:$CR$164,49,TRUE)</f>
        <v>0</v>
      </c>
      <c r="P167" s="44">
        <f>VLOOKUP($B167,'dmc2564 ข้อมูลดิบ'!$C$3:$CR$164,53,TRUE)</f>
        <v>0</v>
      </c>
      <c r="Q167" s="44">
        <f>VLOOKUP($B167,'dmc2564 ข้อมูลดิบ'!$C$3:$CR$164,57,TRUE)</f>
        <v>0</v>
      </c>
      <c r="R167" s="40">
        <f t="shared" si="26"/>
        <v>0</v>
      </c>
      <c r="S167" s="44">
        <f t="shared" si="27"/>
        <v>777</v>
      </c>
    </row>
    <row r="168" spans="1:19" ht="27.75" customHeight="1">
      <c r="A168" s="42">
        <v>4</v>
      </c>
      <c r="B168" s="42">
        <v>64020112</v>
      </c>
      <c r="C168" s="43" t="str">
        <f>VLOOKUP($B168,'dmc2564 ข้อมูลดิบ'!$C$3:$CR$164,2,TRUE)</f>
        <v>อนุบาลศรีสำโรง</v>
      </c>
      <c r="D168" s="44">
        <f>VLOOKUP($B168,'dmc2564 ข้อมูลดิบ'!$C$3:$CR$164,5,TRUE)</f>
        <v>0</v>
      </c>
      <c r="E168" s="44">
        <f>VLOOKUP($B168,'dmc2564 ข้อมูลดิบ'!$C$3:$CR$164,9,TRUE)</f>
        <v>23</v>
      </c>
      <c r="F168" s="44">
        <f>VLOOKUP($B168,'dmc2564 ข้อมูลดิบ'!$C$3:$CR$164,13,TRUE)</f>
        <v>47</v>
      </c>
      <c r="G168" s="38">
        <f t="shared" si="24"/>
        <v>70</v>
      </c>
      <c r="H168" s="44">
        <f>VLOOKUP($B168,'dmc2564 ข้อมูลดิบ'!$C$3:$CR$164,21,TRUE)</f>
        <v>123</v>
      </c>
      <c r="I168" s="44">
        <f>VLOOKUP($B168,'dmc2564 ข้อมูลดิบ'!$C$3:$CR$164,25,TRUE)</f>
        <v>164</v>
      </c>
      <c r="J168" s="44">
        <f>VLOOKUP($B168,'dmc2564 ข้อมูลดิบ'!$C$3:$CR$164,29,TRUE)</f>
        <v>145</v>
      </c>
      <c r="K168" s="44">
        <f>VLOOKUP($B168,'dmc2564 ข้อมูลดิบ'!$C$3:$CR$164,33,TRUE)</f>
        <v>155</v>
      </c>
      <c r="L168" s="44">
        <f>VLOOKUP($B168,'dmc2564 ข้อมูลดิบ'!$C$3:$CR$164,37,TRUE)</f>
        <v>146</v>
      </c>
      <c r="M168" s="44">
        <f>VLOOKUP($B168,'dmc2564 ข้อมูลดิบ'!$C$3:$CR$164,41,TRUE)</f>
        <v>146</v>
      </c>
      <c r="N168" s="39">
        <f t="shared" si="25"/>
        <v>879</v>
      </c>
      <c r="O168" s="44">
        <f>VLOOKUP($B168,'dmc2564 ข้อมูลดิบ'!$C$3:$CR$164,49,TRUE)</f>
        <v>0</v>
      </c>
      <c r="P168" s="44">
        <f>VLOOKUP($B168,'dmc2564 ข้อมูลดิบ'!$C$3:$CR$164,53,TRUE)</f>
        <v>0</v>
      </c>
      <c r="Q168" s="44">
        <f>VLOOKUP($B168,'dmc2564 ข้อมูลดิบ'!$C$3:$CR$164,57,TRUE)</f>
        <v>0</v>
      </c>
      <c r="R168" s="40">
        <f t="shared" si="26"/>
        <v>0</v>
      </c>
      <c r="S168" s="44">
        <f t="shared" si="27"/>
        <v>949</v>
      </c>
    </row>
    <row r="169" spans="1:19" ht="27.75" customHeight="1">
      <c r="A169" s="42">
        <v>5</v>
      </c>
      <c r="B169" s="42">
        <v>64020169</v>
      </c>
      <c r="C169" s="43" t="str">
        <f>VLOOKUP($B169,'dmc2564 ข้อมูลดิบ'!$C$3:$CR$164,2,TRUE)</f>
        <v>อนุบาลศรีนคร(ไทยธัญญานุกูล)</v>
      </c>
      <c r="D169" s="44">
        <f>VLOOKUP($B169,'dmc2564 ข้อมูลดิบ'!$C$3:$CR$164,5,TRUE)</f>
        <v>42</v>
      </c>
      <c r="E169" s="44">
        <f>VLOOKUP($B169,'dmc2564 ข้อมูลดิบ'!$C$3:$CR$164,9,TRUE)</f>
        <v>69</v>
      </c>
      <c r="F169" s="44">
        <f>VLOOKUP($B169,'dmc2564 ข้อมูลดิบ'!$C$3:$CR$164,13,TRUE)</f>
        <v>90</v>
      </c>
      <c r="G169" s="38">
        <f t="shared" si="24"/>
        <v>201</v>
      </c>
      <c r="H169" s="44">
        <f>VLOOKUP($B169,'dmc2564 ข้อมูลดิบ'!$C$3:$CR$164,21,TRUE)</f>
        <v>108</v>
      </c>
      <c r="I169" s="44">
        <f>VLOOKUP($B169,'dmc2564 ข้อมูลดิบ'!$C$3:$CR$164,25,TRUE)</f>
        <v>126</v>
      </c>
      <c r="J169" s="44">
        <f>VLOOKUP($B169,'dmc2564 ข้อมูลดิบ'!$C$3:$CR$164,29,TRUE)</f>
        <v>108</v>
      </c>
      <c r="K169" s="44">
        <f>VLOOKUP($B169,'dmc2564 ข้อมูลดิบ'!$C$3:$CR$164,33,TRUE)</f>
        <v>164</v>
      </c>
      <c r="L169" s="44">
        <f>VLOOKUP($B169,'dmc2564 ข้อมูลดิบ'!$C$3:$CR$164,37,TRUE)</f>
        <v>124</v>
      </c>
      <c r="M169" s="44">
        <f>VLOOKUP($B169,'dmc2564 ข้อมูลดิบ'!$C$3:$CR$164,41,TRUE)</f>
        <v>139</v>
      </c>
      <c r="N169" s="39">
        <f t="shared" si="25"/>
        <v>769</v>
      </c>
      <c r="O169" s="44">
        <f>VLOOKUP($B169,'dmc2564 ข้อมูลดิบ'!$C$3:$CR$164,49,TRUE)</f>
        <v>0</v>
      </c>
      <c r="P169" s="44">
        <f>VLOOKUP($B169,'dmc2564 ข้อมูลดิบ'!$C$3:$CR$164,53,TRUE)</f>
        <v>0</v>
      </c>
      <c r="Q169" s="44">
        <f>VLOOKUP($B169,'dmc2564 ข้อมูลดิบ'!$C$3:$CR$164,57,TRUE)</f>
        <v>0</v>
      </c>
      <c r="R169" s="40">
        <f t="shared" si="26"/>
        <v>0</v>
      </c>
      <c r="S169" s="44">
        <f t="shared" si="27"/>
        <v>970</v>
      </c>
    </row>
    <row r="170" spans="1:19" s="58" customFormat="1" ht="35.25" customHeight="1">
      <c r="A170" s="277"/>
      <c r="B170" s="277" t="s">
        <v>506</v>
      </c>
      <c r="C170" s="280"/>
      <c r="D170" s="278">
        <f>SUM(D3:D169)</f>
        <v>345</v>
      </c>
      <c r="E170" s="278">
        <f t="shared" ref="E170:S170" si="28">SUM(E3:E169)</f>
        <v>1488</v>
      </c>
      <c r="F170" s="278">
        <f t="shared" si="28"/>
        <v>1701</v>
      </c>
      <c r="G170" s="278">
        <f t="shared" si="28"/>
        <v>3534</v>
      </c>
      <c r="H170" s="278">
        <f t="shared" si="28"/>
        <v>2073</v>
      </c>
      <c r="I170" s="278">
        <f t="shared" si="28"/>
        <v>2147</v>
      </c>
      <c r="J170" s="278">
        <f t="shared" si="28"/>
        <v>2118</v>
      </c>
      <c r="K170" s="278">
        <f t="shared" si="28"/>
        <v>2427</v>
      </c>
      <c r="L170" s="278">
        <f t="shared" si="28"/>
        <v>2374</v>
      </c>
      <c r="M170" s="278">
        <f t="shared" si="28"/>
        <v>2377</v>
      </c>
      <c r="N170" s="278">
        <f t="shared" si="28"/>
        <v>13516</v>
      </c>
      <c r="O170" s="278">
        <f t="shared" si="28"/>
        <v>681</v>
      </c>
      <c r="P170" s="278">
        <f t="shared" si="28"/>
        <v>644</v>
      </c>
      <c r="Q170" s="278">
        <f t="shared" si="28"/>
        <v>615</v>
      </c>
      <c r="R170" s="278">
        <f t="shared" si="28"/>
        <v>1940</v>
      </c>
      <c r="S170" s="278">
        <f t="shared" si="28"/>
        <v>18990</v>
      </c>
    </row>
    <row r="171" spans="1:19" ht="27.75" customHeight="1"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1:19" ht="27.75" customHeight="1"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1:19" ht="27.75" customHeight="1"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1:19" ht="27.75" customHeight="1"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1:19" ht="27.75" customHeight="1"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1:19" ht="27.75" customHeight="1"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7:18" ht="27.75" customHeight="1"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</sheetData>
  <mergeCells count="6">
    <mergeCell ref="B164:S164"/>
    <mergeCell ref="B1:S1"/>
    <mergeCell ref="B144:S144"/>
    <mergeCell ref="B159:S159"/>
    <mergeCell ref="A115:S115"/>
    <mergeCell ref="A3:S3"/>
  </mergeCells>
  <pageMargins left="1.1023622047244095" right="0.23622047244094491" top="0.55118110236220474" bottom="0.55118110236220474" header="0.31496062992125984" footer="0.31496062992125984"/>
  <pageSetup paperSize="9" scale="75" firstPageNumber="47" orientation="landscape" useFirstPageNumber="1" horizontalDpi="4294967293" verticalDpi="0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CV165"/>
  <sheetViews>
    <sheetView topLeftCell="W123" zoomScale="70" zoomScaleNormal="70" workbookViewId="0">
      <selection activeCell="CQ165" sqref="CQ165"/>
    </sheetView>
  </sheetViews>
  <sheetFormatPr defaultColWidth="9.44140625" defaultRowHeight="13.2"/>
  <cols>
    <col min="1" max="1" width="9.33203125" bestFit="1" customWidth="1"/>
    <col min="2" max="2" width="16" bestFit="1" customWidth="1"/>
    <col min="3" max="3" width="13.44140625" bestFit="1" customWidth="1"/>
    <col min="4" max="4" width="36.33203125" bestFit="1" customWidth="1"/>
    <col min="5" max="6" width="6.33203125" customWidth="1"/>
    <col min="7" max="7" width="6.33203125" style="4" customWidth="1"/>
    <col min="8" max="10" width="6.33203125" customWidth="1"/>
    <col min="11" max="11" width="6.33203125" style="4" customWidth="1"/>
    <col min="12" max="14" width="6.33203125" customWidth="1"/>
    <col min="15" max="15" width="6.33203125" style="4" customWidth="1"/>
    <col min="16" max="18" width="6.33203125" customWidth="1"/>
    <col min="19" max="19" width="6.33203125" style="4" customWidth="1"/>
    <col min="20" max="22" width="6.33203125" customWidth="1"/>
    <col min="23" max="23" width="6.33203125" style="6" customWidth="1"/>
    <col min="24" max="26" width="6.33203125" customWidth="1"/>
    <col min="27" max="27" width="6.33203125" style="6" customWidth="1"/>
    <col min="28" max="30" width="6.33203125" customWidth="1"/>
    <col min="31" max="31" width="6.33203125" style="6" customWidth="1"/>
    <col min="32" max="34" width="6.33203125" customWidth="1"/>
    <col min="35" max="35" width="6.33203125" style="6" customWidth="1"/>
    <col min="36" max="38" width="6.33203125" customWidth="1"/>
    <col min="39" max="39" width="6.33203125" style="6" customWidth="1"/>
    <col min="40" max="42" width="6.33203125" customWidth="1"/>
    <col min="43" max="43" width="6.33203125" style="6" customWidth="1"/>
    <col min="44" max="46" width="6.33203125" customWidth="1"/>
    <col min="47" max="47" width="6.33203125" style="6" customWidth="1"/>
    <col min="48" max="50" width="6.33203125" customWidth="1"/>
    <col min="51" max="51" width="6.33203125" style="7" customWidth="1"/>
    <col min="52" max="54" width="6.33203125" customWidth="1"/>
    <col min="55" max="55" width="6.33203125" style="7" customWidth="1"/>
    <col min="56" max="58" width="6.33203125" customWidth="1"/>
    <col min="59" max="59" width="6.33203125" style="7" customWidth="1"/>
    <col min="60" max="62" width="6.33203125" customWidth="1"/>
    <col min="63" max="63" width="6.33203125" style="7" customWidth="1"/>
    <col min="64" max="64" width="6.33203125" customWidth="1"/>
    <col min="65" max="65" width="7.44140625" hidden="1" customWidth="1"/>
    <col min="66" max="66" width="7.88671875" hidden="1" customWidth="1"/>
    <col min="67" max="67" width="6.6640625" hidden="1" customWidth="1"/>
    <col min="68" max="68" width="7.5546875" hidden="1" customWidth="1"/>
    <col min="69" max="69" width="7.44140625" hidden="1" customWidth="1"/>
    <col min="70" max="70" width="7.88671875" hidden="1" customWidth="1"/>
    <col min="71" max="71" width="6.6640625" hidden="1" customWidth="1"/>
    <col min="72" max="72" width="7.5546875" hidden="1" customWidth="1"/>
    <col min="73" max="73" width="7.44140625" hidden="1" customWidth="1"/>
    <col min="74" max="74" width="7.88671875" hidden="1" customWidth="1"/>
    <col min="75" max="75" width="6.6640625" hidden="1" customWidth="1"/>
    <col min="76" max="76" width="7.5546875" hidden="1" customWidth="1"/>
    <col min="77" max="77" width="9.44140625" hidden="1" customWidth="1"/>
    <col min="78" max="78" width="9.88671875" hidden="1" customWidth="1"/>
    <col min="79" max="79" width="8.6640625" hidden="1" customWidth="1"/>
    <col min="80" max="80" width="9.5546875" hidden="1" customWidth="1"/>
    <col min="81" max="81" width="9.44140625" hidden="1" customWidth="1"/>
    <col min="82" max="82" width="9.88671875" hidden="1" customWidth="1"/>
    <col min="83" max="83" width="8.6640625" hidden="1" customWidth="1"/>
    <col min="84" max="84" width="9.5546875" hidden="1" customWidth="1"/>
    <col min="85" max="85" width="9.44140625" hidden="1" customWidth="1"/>
    <col min="86" max="86" width="9.88671875" hidden="1" customWidth="1"/>
    <col min="87" max="87" width="8.6640625" hidden="1" customWidth="1"/>
    <col min="88" max="88" width="9.5546875" hidden="1" customWidth="1"/>
    <col min="89" max="89" width="24.109375" hidden="1" customWidth="1"/>
    <col min="90" max="90" width="24.6640625" hidden="1" customWidth="1"/>
    <col min="91" max="91" width="20.44140625" hidden="1" customWidth="1"/>
    <col min="92" max="92" width="23.88671875" hidden="1" customWidth="1"/>
    <col min="93" max="94" width="6.33203125" customWidth="1"/>
    <col min="95" max="95" width="6.33203125" style="8" customWidth="1"/>
    <col min="96" max="96" width="6.33203125" customWidth="1"/>
  </cols>
  <sheetData>
    <row r="1" spans="1:100" ht="21">
      <c r="C1" s="2"/>
      <c r="D1" s="2"/>
      <c r="E1" s="381" t="s">
        <v>353</v>
      </c>
      <c r="F1" s="381"/>
      <c r="G1" s="381"/>
      <c r="H1" s="381"/>
      <c r="I1" s="381" t="s">
        <v>8</v>
      </c>
      <c r="J1" s="381"/>
      <c r="K1" s="381"/>
      <c r="L1" s="381"/>
      <c r="M1" s="381" t="s">
        <v>9</v>
      </c>
      <c r="N1" s="381"/>
      <c r="O1" s="381"/>
      <c r="P1" s="381"/>
      <c r="Q1" s="381" t="s">
        <v>354</v>
      </c>
      <c r="R1" s="381"/>
      <c r="S1" s="381"/>
      <c r="T1" s="381"/>
      <c r="U1" s="381" t="s">
        <v>2</v>
      </c>
      <c r="V1" s="381"/>
      <c r="W1" s="381"/>
      <c r="X1" s="381"/>
      <c r="Y1" s="381" t="s">
        <v>3</v>
      </c>
      <c r="Z1" s="381"/>
      <c r="AA1" s="381"/>
      <c r="AB1" s="381"/>
      <c r="AC1" s="381" t="s">
        <v>4</v>
      </c>
      <c r="AD1" s="381"/>
      <c r="AE1" s="381"/>
      <c r="AF1" s="381"/>
      <c r="AG1" s="381" t="s">
        <v>5</v>
      </c>
      <c r="AH1" s="381"/>
      <c r="AI1" s="381"/>
      <c r="AJ1" s="381"/>
      <c r="AK1" s="381" t="s">
        <v>6</v>
      </c>
      <c r="AL1" s="381"/>
      <c r="AM1" s="381"/>
      <c r="AN1" s="381"/>
      <c r="AO1" s="381" t="s">
        <v>7</v>
      </c>
      <c r="AP1" s="381"/>
      <c r="AQ1" s="381"/>
      <c r="AR1" s="381"/>
      <c r="AS1" s="381" t="s">
        <v>355</v>
      </c>
      <c r="AT1" s="381"/>
      <c r="AU1" s="381"/>
      <c r="AV1" s="381"/>
      <c r="AW1" s="381" t="s">
        <v>10</v>
      </c>
      <c r="AX1" s="381"/>
      <c r="AY1" s="381"/>
      <c r="AZ1" s="381"/>
      <c r="BA1" s="381" t="s">
        <v>11</v>
      </c>
      <c r="BB1" s="381"/>
      <c r="BC1" s="381"/>
      <c r="BD1" s="381"/>
      <c r="BE1" s="381" t="s">
        <v>12</v>
      </c>
      <c r="BF1" s="381"/>
      <c r="BG1" s="381"/>
      <c r="BH1" s="381"/>
      <c r="BI1" s="381" t="s">
        <v>356</v>
      </c>
      <c r="BJ1" s="381"/>
      <c r="BK1" s="381"/>
      <c r="BL1" s="381"/>
      <c r="BM1" s="381" t="s">
        <v>8</v>
      </c>
      <c r="BN1" s="381"/>
      <c r="BO1" s="381"/>
      <c r="BP1" s="381"/>
      <c r="BQ1" s="381" t="s">
        <v>8</v>
      </c>
      <c r="BR1" s="381"/>
      <c r="BS1" s="381"/>
      <c r="BT1" s="381"/>
      <c r="BU1" s="381" t="s">
        <v>8</v>
      </c>
      <c r="BV1" s="381"/>
      <c r="BW1" s="381"/>
      <c r="BX1" s="381"/>
      <c r="BY1" s="381" t="s">
        <v>8</v>
      </c>
      <c r="BZ1" s="381"/>
      <c r="CA1" s="381"/>
      <c r="CB1" s="381"/>
      <c r="CC1" s="381" t="s">
        <v>8</v>
      </c>
      <c r="CD1" s="381"/>
      <c r="CE1" s="381"/>
      <c r="CF1" s="381"/>
      <c r="CG1" s="381" t="s">
        <v>8</v>
      </c>
      <c r="CH1" s="381"/>
      <c r="CI1" s="381"/>
      <c r="CJ1" s="381"/>
      <c r="CK1" s="381" t="s">
        <v>8</v>
      </c>
      <c r="CL1" s="381"/>
      <c r="CM1" s="381"/>
      <c r="CN1" s="381"/>
      <c r="CO1" s="381" t="s">
        <v>333</v>
      </c>
      <c r="CP1" s="381"/>
      <c r="CQ1" s="381"/>
      <c r="CR1" s="381"/>
      <c r="CS1" s="382"/>
      <c r="CT1" s="383"/>
      <c r="CU1" s="383"/>
      <c r="CV1" s="383"/>
    </row>
    <row r="2" spans="1:100" s="1" customFormat="1" ht="31.95" customHeight="1">
      <c r="A2" t="s">
        <v>301</v>
      </c>
      <c r="B2" t="s">
        <v>302</v>
      </c>
      <c r="C2" t="s">
        <v>303</v>
      </c>
      <c r="D2" t="s">
        <v>304</v>
      </c>
      <c r="E2" t="s">
        <v>364</v>
      </c>
      <c r="F2" t="s">
        <v>365</v>
      </c>
      <c r="G2" s="4" t="s">
        <v>366</v>
      </c>
      <c r="H2" t="s">
        <v>367</v>
      </c>
      <c r="I2" t="s">
        <v>368</v>
      </c>
      <c r="J2" t="s">
        <v>369</v>
      </c>
      <c r="K2" s="4" t="s">
        <v>370</v>
      </c>
      <c r="L2" t="s">
        <v>371</v>
      </c>
      <c r="M2" t="s">
        <v>372</v>
      </c>
      <c r="N2" t="s">
        <v>373</v>
      </c>
      <c r="O2" s="4" t="s">
        <v>374</v>
      </c>
      <c r="P2" t="s">
        <v>375</v>
      </c>
      <c r="Q2" t="s">
        <v>376</v>
      </c>
      <c r="R2" t="s">
        <v>377</v>
      </c>
      <c r="S2" s="4" t="s">
        <v>378</v>
      </c>
      <c r="T2" t="s">
        <v>379</v>
      </c>
      <c r="U2" t="s">
        <v>380</v>
      </c>
      <c r="V2" t="s">
        <v>381</v>
      </c>
      <c r="W2" s="6" t="s">
        <v>382</v>
      </c>
      <c r="X2" t="s">
        <v>383</v>
      </c>
      <c r="Y2" t="s">
        <v>384</v>
      </c>
      <c r="Z2" t="s">
        <v>385</v>
      </c>
      <c r="AA2" s="6" t="s">
        <v>386</v>
      </c>
      <c r="AB2" t="s">
        <v>387</v>
      </c>
      <c r="AC2" t="s">
        <v>388</v>
      </c>
      <c r="AD2" t="s">
        <v>389</v>
      </c>
      <c r="AE2" s="6" t="s">
        <v>390</v>
      </c>
      <c r="AF2" t="s">
        <v>391</v>
      </c>
      <c r="AG2" t="s">
        <v>392</v>
      </c>
      <c r="AH2" t="s">
        <v>393</v>
      </c>
      <c r="AI2" s="6" t="s">
        <v>394</v>
      </c>
      <c r="AJ2" t="s">
        <v>395</v>
      </c>
      <c r="AK2" t="s">
        <v>396</v>
      </c>
      <c r="AL2" t="s">
        <v>397</v>
      </c>
      <c r="AM2" s="6" t="s">
        <v>398</v>
      </c>
      <c r="AN2" t="s">
        <v>399</v>
      </c>
      <c r="AO2" t="s">
        <v>400</v>
      </c>
      <c r="AP2" t="s">
        <v>401</v>
      </c>
      <c r="AQ2" s="6" t="s">
        <v>402</v>
      </c>
      <c r="AR2" t="s">
        <v>403</v>
      </c>
      <c r="AS2" t="s">
        <v>404</v>
      </c>
      <c r="AT2" t="s">
        <v>405</v>
      </c>
      <c r="AU2" s="6" t="s">
        <v>362</v>
      </c>
      <c r="AV2" t="s">
        <v>406</v>
      </c>
      <c r="AW2" t="s">
        <v>407</v>
      </c>
      <c r="AX2" t="s">
        <v>408</v>
      </c>
      <c r="AY2" s="7" t="s">
        <v>409</v>
      </c>
      <c r="AZ2" t="s">
        <v>410</v>
      </c>
      <c r="BA2" t="s">
        <v>411</v>
      </c>
      <c r="BB2" t="s">
        <v>412</v>
      </c>
      <c r="BC2" s="7" t="s">
        <v>413</v>
      </c>
      <c r="BD2" t="s">
        <v>414</v>
      </c>
      <c r="BE2" t="s">
        <v>415</v>
      </c>
      <c r="BF2" t="s">
        <v>416</v>
      </c>
      <c r="BG2" s="7" t="s">
        <v>417</v>
      </c>
      <c r="BH2" t="s">
        <v>418</v>
      </c>
      <c r="BI2" t="s">
        <v>419</v>
      </c>
      <c r="BJ2" t="s">
        <v>420</v>
      </c>
      <c r="BK2" s="7" t="s">
        <v>363</v>
      </c>
      <c r="BL2" t="s">
        <v>421</v>
      </c>
      <c r="BM2" t="s">
        <v>305</v>
      </c>
      <c r="BN2" t="s">
        <v>306</v>
      </c>
      <c r="BO2" t="s">
        <v>307</v>
      </c>
      <c r="BP2" t="s">
        <v>308</v>
      </c>
      <c r="BQ2" t="s">
        <v>309</v>
      </c>
      <c r="BR2" t="s">
        <v>310</v>
      </c>
      <c r="BS2" t="s">
        <v>311</v>
      </c>
      <c r="BT2" t="s">
        <v>312</v>
      </c>
      <c r="BU2" t="s">
        <v>313</v>
      </c>
      <c r="BV2" t="s">
        <v>314</v>
      </c>
      <c r="BW2" t="s">
        <v>315</v>
      </c>
      <c r="BX2" t="s">
        <v>316</v>
      </c>
      <c r="BY2" t="s">
        <v>317</v>
      </c>
      <c r="BZ2" t="s">
        <v>318</v>
      </c>
      <c r="CA2" t="s">
        <v>319</v>
      </c>
      <c r="CB2" t="s">
        <v>320</v>
      </c>
      <c r="CC2" t="s">
        <v>321</v>
      </c>
      <c r="CD2" t="s">
        <v>322</v>
      </c>
      <c r="CE2" t="s">
        <v>323</v>
      </c>
      <c r="CF2" t="s">
        <v>324</v>
      </c>
      <c r="CG2" t="s">
        <v>325</v>
      </c>
      <c r="CH2" t="s">
        <v>326</v>
      </c>
      <c r="CI2" t="s">
        <v>327</v>
      </c>
      <c r="CJ2" t="s">
        <v>328</v>
      </c>
      <c r="CK2" t="s">
        <v>329</v>
      </c>
      <c r="CL2" t="s">
        <v>330</v>
      </c>
      <c r="CM2" t="s">
        <v>331</v>
      </c>
      <c r="CN2" t="s">
        <v>332</v>
      </c>
      <c r="CO2" t="s">
        <v>422</v>
      </c>
      <c r="CP2" t="s">
        <v>423</v>
      </c>
      <c r="CQ2" s="8" t="s">
        <v>333</v>
      </c>
      <c r="CR2" t="s">
        <v>424</v>
      </c>
    </row>
    <row r="3" spans="1:100">
      <c r="A3">
        <v>64020000</v>
      </c>
      <c r="B3" t="s">
        <v>334</v>
      </c>
      <c r="C3">
        <v>64020001</v>
      </c>
      <c r="D3" t="s">
        <v>170</v>
      </c>
      <c r="E3">
        <v>0</v>
      </c>
      <c r="F3">
        <v>0</v>
      </c>
      <c r="G3" s="4">
        <v>0</v>
      </c>
      <c r="H3">
        <v>0</v>
      </c>
      <c r="I3">
        <v>9</v>
      </c>
      <c r="J3">
        <v>3</v>
      </c>
      <c r="K3" s="4">
        <v>12</v>
      </c>
      <c r="L3">
        <v>1</v>
      </c>
      <c r="M3">
        <v>6</v>
      </c>
      <c r="N3">
        <v>7</v>
      </c>
      <c r="O3" s="4">
        <v>13</v>
      </c>
      <c r="P3">
        <v>1</v>
      </c>
      <c r="Q3">
        <v>15</v>
      </c>
      <c r="R3">
        <v>10</v>
      </c>
      <c r="S3" s="4">
        <v>25</v>
      </c>
      <c r="T3">
        <v>2</v>
      </c>
      <c r="U3">
        <v>7</v>
      </c>
      <c r="V3">
        <v>9</v>
      </c>
      <c r="W3" s="6">
        <v>16</v>
      </c>
      <c r="X3">
        <v>1</v>
      </c>
      <c r="Y3">
        <v>11</v>
      </c>
      <c r="Z3">
        <v>7</v>
      </c>
      <c r="AA3" s="6">
        <v>18</v>
      </c>
      <c r="AB3">
        <v>1</v>
      </c>
      <c r="AC3">
        <v>16</v>
      </c>
      <c r="AD3">
        <v>12</v>
      </c>
      <c r="AE3" s="6">
        <v>28</v>
      </c>
      <c r="AF3">
        <v>1</v>
      </c>
      <c r="AG3">
        <v>8</v>
      </c>
      <c r="AH3">
        <v>13</v>
      </c>
      <c r="AI3" s="6">
        <v>21</v>
      </c>
      <c r="AJ3">
        <v>1</v>
      </c>
      <c r="AK3">
        <v>12</v>
      </c>
      <c r="AL3">
        <v>13</v>
      </c>
      <c r="AM3" s="6">
        <v>25</v>
      </c>
      <c r="AN3">
        <v>1</v>
      </c>
      <c r="AO3">
        <v>19</v>
      </c>
      <c r="AP3">
        <v>14</v>
      </c>
      <c r="AQ3" s="6">
        <v>33</v>
      </c>
      <c r="AR3">
        <v>1</v>
      </c>
      <c r="AS3">
        <v>73</v>
      </c>
      <c r="AT3">
        <v>68</v>
      </c>
      <c r="AU3" s="6">
        <v>141</v>
      </c>
      <c r="AV3">
        <v>6</v>
      </c>
      <c r="AW3">
        <v>8</v>
      </c>
      <c r="AX3">
        <v>12</v>
      </c>
      <c r="AY3" s="7">
        <v>20</v>
      </c>
      <c r="AZ3">
        <v>1</v>
      </c>
      <c r="BA3">
        <v>5</v>
      </c>
      <c r="BB3">
        <v>6</v>
      </c>
      <c r="BC3" s="7">
        <v>11</v>
      </c>
      <c r="BD3">
        <v>1</v>
      </c>
      <c r="BE3">
        <v>18</v>
      </c>
      <c r="BF3">
        <v>12</v>
      </c>
      <c r="BG3" s="7">
        <v>30</v>
      </c>
      <c r="BH3">
        <v>1</v>
      </c>
      <c r="BI3">
        <v>31</v>
      </c>
      <c r="BJ3">
        <v>30</v>
      </c>
      <c r="BK3" s="7">
        <v>61</v>
      </c>
      <c r="BL3">
        <v>3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119</v>
      </c>
      <c r="CP3">
        <v>108</v>
      </c>
      <c r="CQ3" s="8">
        <v>227</v>
      </c>
      <c r="CR3">
        <v>11</v>
      </c>
    </row>
    <row r="4" spans="1:100">
      <c r="A4">
        <v>64020000</v>
      </c>
      <c r="B4" t="s">
        <v>334</v>
      </c>
      <c r="C4">
        <v>64020002</v>
      </c>
      <c r="D4" t="s">
        <v>171</v>
      </c>
      <c r="E4">
        <v>0</v>
      </c>
      <c r="F4">
        <v>0</v>
      </c>
      <c r="G4" s="4">
        <v>0</v>
      </c>
      <c r="H4">
        <v>0</v>
      </c>
      <c r="I4">
        <v>1</v>
      </c>
      <c r="J4">
        <v>2</v>
      </c>
      <c r="K4" s="4">
        <v>3</v>
      </c>
      <c r="L4">
        <v>1</v>
      </c>
      <c r="M4">
        <v>4</v>
      </c>
      <c r="N4">
        <v>2</v>
      </c>
      <c r="O4" s="4">
        <v>6</v>
      </c>
      <c r="P4">
        <v>1</v>
      </c>
      <c r="Q4">
        <v>5</v>
      </c>
      <c r="R4">
        <v>4</v>
      </c>
      <c r="S4" s="4">
        <v>9</v>
      </c>
      <c r="T4">
        <v>2</v>
      </c>
      <c r="U4">
        <v>9</v>
      </c>
      <c r="V4">
        <v>8</v>
      </c>
      <c r="W4" s="6">
        <v>17</v>
      </c>
      <c r="X4">
        <v>1</v>
      </c>
      <c r="Y4">
        <v>9</v>
      </c>
      <c r="Z4">
        <v>8</v>
      </c>
      <c r="AA4" s="6">
        <v>17</v>
      </c>
      <c r="AB4">
        <v>1</v>
      </c>
      <c r="AC4">
        <v>6</v>
      </c>
      <c r="AD4">
        <v>4</v>
      </c>
      <c r="AE4" s="6">
        <v>10</v>
      </c>
      <c r="AF4">
        <v>1</v>
      </c>
      <c r="AG4">
        <v>3</v>
      </c>
      <c r="AH4">
        <v>14</v>
      </c>
      <c r="AI4" s="6">
        <v>17</v>
      </c>
      <c r="AJ4">
        <v>1</v>
      </c>
      <c r="AK4">
        <v>4</v>
      </c>
      <c r="AL4">
        <v>11</v>
      </c>
      <c r="AM4" s="6">
        <v>15</v>
      </c>
      <c r="AN4">
        <v>1</v>
      </c>
      <c r="AO4">
        <v>12</v>
      </c>
      <c r="AP4">
        <v>8</v>
      </c>
      <c r="AQ4" s="6">
        <v>20</v>
      </c>
      <c r="AR4">
        <v>1</v>
      </c>
      <c r="AS4">
        <v>43</v>
      </c>
      <c r="AT4">
        <v>53</v>
      </c>
      <c r="AU4" s="6">
        <v>96</v>
      </c>
      <c r="AV4">
        <v>6</v>
      </c>
      <c r="AW4">
        <v>11</v>
      </c>
      <c r="AX4">
        <v>4</v>
      </c>
      <c r="AY4" s="7">
        <v>15</v>
      </c>
      <c r="AZ4">
        <v>1</v>
      </c>
      <c r="BA4">
        <v>7</v>
      </c>
      <c r="BB4">
        <v>10</v>
      </c>
      <c r="BC4" s="7">
        <v>17</v>
      </c>
      <c r="BD4">
        <v>1</v>
      </c>
      <c r="BE4">
        <v>12</v>
      </c>
      <c r="BF4">
        <v>8</v>
      </c>
      <c r="BG4" s="7">
        <v>20</v>
      </c>
      <c r="BH4">
        <v>1</v>
      </c>
      <c r="BI4">
        <v>30</v>
      </c>
      <c r="BJ4">
        <v>22</v>
      </c>
      <c r="BK4" s="7">
        <v>52</v>
      </c>
      <c r="BL4">
        <v>3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78</v>
      </c>
      <c r="CP4">
        <v>79</v>
      </c>
      <c r="CQ4" s="8">
        <v>157</v>
      </c>
      <c r="CR4">
        <v>11</v>
      </c>
    </row>
    <row r="5" spans="1:100">
      <c r="A5">
        <v>64020000</v>
      </c>
      <c r="B5" t="s">
        <v>334</v>
      </c>
      <c r="C5">
        <v>64020003</v>
      </c>
      <c r="D5" t="s">
        <v>172</v>
      </c>
      <c r="E5">
        <v>7</v>
      </c>
      <c r="F5">
        <v>3</v>
      </c>
      <c r="G5" s="4">
        <v>10</v>
      </c>
      <c r="H5">
        <v>1</v>
      </c>
      <c r="I5">
        <v>6</v>
      </c>
      <c r="J5">
        <v>3</v>
      </c>
      <c r="K5" s="4">
        <v>9</v>
      </c>
      <c r="L5">
        <v>1</v>
      </c>
      <c r="M5">
        <v>3</v>
      </c>
      <c r="N5">
        <v>4</v>
      </c>
      <c r="O5" s="4">
        <v>7</v>
      </c>
      <c r="P5">
        <v>1</v>
      </c>
      <c r="Q5">
        <v>16</v>
      </c>
      <c r="R5">
        <v>10</v>
      </c>
      <c r="S5" s="4">
        <v>26</v>
      </c>
      <c r="T5">
        <v>3</v>
      </c>
      <c r="U5">
        <v>2</v>
      </c>
      <c r="V5">
        <v>5</v>
      </c>
      <c r="W5" s="6">
        <v>7</v>
      </c>
      <c r="X5">
        <v>1</v>
      </c>
      <c r="Y5">
        <v>2</v>
      </c>
      <c r="Z5">
        <v>5</v>
      </c>
      <c r="AA5" s="6">
        <v>7</v>
      </c>
      <c r="AB5">
        <v>1</v>
      </c>
      <c r="AC5">
        <v>6</v>
      </c>
      <c r="AD5">
        <v>3</v>
      </c>
      <c r="AE5" s="6">
        <v>9</v>
      </c>
      <c r="AF5">
        <v>1</v>
      </c>
      <c r="AG5">
        <v>10</v>
      </c>
      <c r="AH5">
        <v>5</v>
      </c>
      <c r="AI5" s="6">
        <v>15</v>
      </c>
      <c r="AJ5">
        <v>1</v>
      </c>
      <c r="AK5">
        <v>4</v>
      </c>
      <c r="AL5">
        <v>4</v>
      </c>
      <c r="AM5" s="6">
        <v>8</v>
      </c>
      <c r="AN5">
        <v>1</v>
      </c>
      <c r="AO5">
        <v>5</v>
      </c>
      <c r="AP5">
        <v>3</v>
      </c>
      <c r="AQ5" s="6">
        <v>8</v>
      </c>
      <c r="AR5">
        <v>1</v>
      </c>
      <c r="AS5">
        <v>29</v>
      </c>
      <c r="AT5">
        <v>25</v>
      </c>
      <c r="AU5" s="6">
        <v>54</v>
      </c>
      <c r="AV5">
        <v>6</v>
      </c>
      <c r="AW5">
        <v>0</v>
      </c>
      <c r="AX5">
        <v>0</v>
      </c>
      <c r="AY5" s="7">
        <v>0</v>
      </c>
      <c r="AZ5">
        <v>0</v>
      </c>
      <c r="BA5">
        <v>0</v>
      </c>
      <c r="BB5">
        <v>0</v>
      </c>
      <c r="BC5" s="7">
        <v>0</v>
      </c>
      <c r="BD5">
        <v>0</v>
      </c>
      <c r="BE5">
        <v>0</v>
      </c>
      <c r="BF5">
        <v>0</v>
      </c>
      <c r="BG5" s="7">
        <v>0</v>
      </c>
      <c r="BH5">
        <v>0</v>
      </c>
      <c r="BI5">
        <v>0</v>
      </c>
      <c r="BJ5">
        <v>0</v>
      </c>
      <c r="BK5" s="7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45</v>
      </c>
      <c r="CP5">
        <v>35</v>
      </c>
      <c r="CQ5" s="8">
        <v>80</v>
      </c>
      <c r="CR5">
        <v>9</v>
      </c>
    </row>
    <row r="6" spans="1:100">
      <c r="A6">
        <v>64020000</v>
      </c>
      <c r="B6" t="s">
        <v>334</v>
      </c>
      <c r="C6">
        <v>64020004</v>
      </c>
      <c r="D6" t="s">
        <v>134</v>
      </c>
      <c r="E6">
        <v>0</v>
      </c>
      <c r="F6">
        <v>0</v>
      </c>
      <c r="G6" s="4">
        <v>0</v>
      </c>
      <c r="H6">
        <v>0</v>
      </c>
      <c r="I6">
        <v>4</v>
      </c>
      <c r="J6">
        <v>1</v>
      </c>
      <c r="K6" s="4">
        <v>5</v>
      </c>
      <c r="L6">
        <v>1</v>
      </c>
      <c r="M6">
        <v>5</v>
      </c>
      <c r="N6">
        <v>1</v>
      </c>
      <c r="O6" s="4">
        <v>6</v>
      </c>
      <c r="P6">
        <v>1</v>
      </c>
      <c r="Q6">
        <v>9</v>
      </c>
      <c r="R6">
        <v>2</v>
      </c>
      <c r="S6" s="4">
        <v>11</v>
      </c>
      <c r="T6">
        <v>2</v>
      </c>
      <c r="U6">
        <v>0</v>
      </c>
      <c r="V6">
        <v>11</v>
      </c>
      <c r="W6" s="6">
        <v>11</v>
      </c>
      <c r="X6">
        <v>1</v>
      </c>
      <c r="Y6">
        <v>3</v>
      </c>
      <c r="Z6">
        <v>3</v>
      </c>
      <c r="AA6" s="6">
        <v>6</v>
      </c>
      <c r="AB6">
        <v>1</v>
      </c>
      <c r="AC6">
        <v>1</v>
      </c>
      <c r="AD6">
        <v>4</v>
      </c>
      <c r="AE6" s="6">
        <v>5</v>
      </c>
      <c r="AF6">
        <v>1</v>
      </c>
      <c r="AG6">
        <v>2</v>
      </c>
      <c r="AH6">
        <v>2</v>
      </c>
      <c r="AI6" s="6">
        <v>4</v>
      </c>
      <c r="AJ6">
        <v>1</v>
      </c>
      <c r="AK6">
        <v>7</v>
      </c>
      <c r="AL6">
        <v>2</v>
      </c>
      <c r="AM6" s="6">
        <v>9</v>
      </c>
      <c r="AN6">
        <v>1</v>
      </c>
      <c r="AO6">
        <v>2</v>
      </c>
      <c r="AP6">
        <v>4</v>
      </c>
      <c r="AQ6" s="6">
        <v>6</v>
      </c>
      <c r="AR6">
        <v>1</v>
      </c>
      <c r="AS6">
        <v>15</v>
      </c>
      <c r="AT6">
        <v>26</v>
      </c>
      <c r="AU6" s="6">
        <v>41</v>
      </c>
      <c r="AV6">
        <v>6</v>
      </c>
      <c r="AW6">
        <v>0</v>
      </c>
      <c r="AX6">
        <v>0</v>
      </c>
      <c r="AY6" s="7">
        <v>0</v>
      </c>
      <c r="AZ6">
        <v>0</v>
      </c>
      <c r="BA6">
        <v>0</v>
      </c>
      <c r="BB6">
        <v>0</v>
      </c>
      <c r="BC6" s="7">
        <v>0</v>
      </c>
      <c r="BD6">
        <v>0</v>
      </c>
      <c r="BE6">
        <v>0</v>
      </c>
      <c r="BF6">
        <v>0</v>
      </c>
      <c r="BG6" s="7">
        <v>0</v>
      </c>
      <c r="BH6">
        <v>0</v>
      </c>
      <c r="BI6">
        <v>0</v>
      </c>
      <c r="BJ6">
        <v>0</v>
      </c>
      <c r="BK6" s="7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24</v>
      </c>
      <c r="CP6">
        <v>28</v>
      </c>
      <c r="CQ6" s="8">
        <v>52</v>
      </c>
      <c r="CR6">
        <v>8</v>
      </c>
    </row>
    <row r="7" spans="1:100">
      <c r="A7">
        <v>64020000</v>
      </c>
      <c r="B7" t="s">
        <v>334</v>
      </c>
      <c r="C7">
        <v>64020005</v>
      </c>
      <c r="D7" t="s">
        <v>136</v>
      </c>
      <c r="E7">
        <v>3</v>
      </c>
      <c r="F7">
        <v>2</v>
      </c>
      <c r="G7" s="4">
        <v>5</v>
      </c>
      <c r="H7">
        <v>1</v>
      </c>
      <c r="I7">
        <v>0</v>
      </c>
      <c r="J7">
        <v>1</v>
      </c>
      <c r="K7" s="4">
        <v>1</v>
      </c>
      <c r="L7">
        <v>1</v>
      </c>
      <c r="M7">
        <v>4</v>
      </c>
      <c r="N7">
        <v>1</v>
      </c>
      <c r="O7" s="4">
        <v>5</v>
      </c>
      <c r="P7">
        <v>1</v>
      </c>
      <c r="Q7">
        <v>7</v>
      </c>
      <c r="R7">
        <v>4</v>
      </c>
      <c r="S7" s="4">
        <v>11</v>
      </c>
      <c r="T7">
        <v>3</v>
      </c>
      <c r="U7">
        <v>2</v>
      </c>
      <c r="V7">
        <v>0</v>
      </c>
      <c r="W7" s="6">
        <v>2</v>
      </c>
      <c r="X7">
        <v>1</v>
      </c>
      <c r="Y7">
        <v>1</v>
      </c>
      <c r="Z7">
        <v>0</v>
      </c>
      <c r="AA7" s="6">
        <v>1</v>
      </c>
      <c r="AB7">
        <v>1</v>
      </c>
      <c r="AC7">
        <v>1</v>
      </c>
      <c r="AD7">
        <v>3</v>
      </c>
      <c r="AE7" s="6">
        <v>4</v>
      </c>
      <c r="AF7">
        <v>1</v>
      </c>
      <c r="AG7">
        <v>1</v>
      </c>
      <c r="AH7">
        <v>3</v>
      </c>
      <c r="AI7" s="6">
        <v>4</v>
      </c>
      <c r="AJ7">
        <v>1</v>
      </c>
      <c r="AK7">
        <v>2</v>
      </c>
      <c r="AL7">
        <v>2</v>
      </c>
      <c r="AM7" s="6">
        <v>4</v>
      </c>
      <c r="AN7">
        <v>1</v>
      </c>
      <c r="AO7">
        <v>2</v>
      </c>
      <c r="AP7">
        <v>0</v>
      </c>
      <c r="AQ7" s="6">
        <v>2</v>
      </c>
      <c r="AR7">
        <v>1</v>
      </c>
      <c r="AS7">
        <v>9</v>
      </c>
      <c r="AT7">
        <v>8</v>
      </c>
      <c r="AU7" s="6">
        <v>17</v>
      </c>
      <c r="AV7">
        <v>6</v>
      </c>
      <c r="AW7">
        <v>0</v>
      </c>
      <c r="AX7">
        <v>0</v>
      </c>
      <c r="AY7" s="7">
        <v>0</v>
      </c>
      <c r="AZ7">
        <v>0</v>
      </c>
      <c r="BA7">
        <v>0</v>
      </c>
      <c r="BB7">
        <v>0</v>
      </c>
      <c r="BC7" s="7">
        <v>0</v>
      </c>
      <c r="BD7">
        <v>0</v>
      </c>
      <c r="BE7">
        <v>0</v>
      </c>
      <c r="BF7">
        <v>0</v>
      </c>
      <c r="BG7" s="7">
        <v>0</v>
      </c>
      <c r="BH7">
        <v>0</v>
      </c>
      <c r="BI7">
        <v>0</v>
      </c>
      <c r="BJ7">
        <v>0</v>
      </c>
      <c r="BK7" s="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16</v>
      </c>
      <c r="CP7">
        <v>12</v>
      </c>
      <c r="CQ7" s="8">
        <v>28</v>
      </c>
      <c r="CR7">
        <v>9</v>
      </c>
    </row>
    <row r="8" spans="1:100">
      <c r="A8">
        <v>64020000</v>
      </c>
      <c r="B8" t="s">
        <v>334</v>
      </c>
      <c r="C8">
        <v>64020006</v>
      </c>
      <c r="D8" t="s">
        <v>162</v>
      </c>
      <c r="E8">
        <v>1</v>
      </c>
      <c r="F8">
        <v>2</v>
      </c>
      <c r="G8" s="4">
        <v>3</v>
      </c>
      <c r="H8">
        <v>1</v>
      </c>
      <c r="I8">
        <v>1</v>
      </c>
      <c r="J8">
        <v>4</v>
      </c>
      <c r="K8" s="4">
        <v>5</v>
      </c>
      <c r="L8">
        <v>1</v>
      </c>
      <c r="M8">
        <v>2</v>
      </c>
      <c r="N8">
        <v>2</v>
      </c>
      <c r="O8" s="4">
        <v>4</v>
      </c>
      <c r="P8">
        <v>1</v>
      </c>
      <c r="Q8">
        <v>4</v>
      </c>
      <c r="R8">
        <v>8</v>
      </c>
      <c r="S8" s="4">
        <v>12</v>
      </c>
      <c r="T8">
        <v>3</v>
      </c>
      <c r="U8">
        <v>3</v>
      </c>
      <c r="V8">
        <v>2</v>
      </c>
      <c r="W8" s="6">
        <v>5</v>
      </c>
      <c r="X8">
        <v>1</v>
      </c>
      <c r="Y8">
        <v>5</v>
      </c>
      <c r="Z8">
        <v>1</v>
      </c>
      <c r="AA8" s="6">
        <v>6</v>
      </c>
      <c r="AB8">
        <v>1</v>
      </c>
      <c r="AC8">
        <v>1</v>
      </c>
      <c r="AD8">
        <v>3</v>
      </c>
      <c r="AE8" s="6">
        <v>4</v>
      </c>
      <c r="AF8">
        <v>1</v>
      </c>
      <c r="AG8">
        <v>2</v>
      </c>
      <c r="AH8">
        <v>5</v>
      </c>
      <c r="AI8" s="6">
        <v>7</v>
      </c>
      <c r="AJ8">
        <v>1</v>
      </c>
      <c r="AK8">
        <v>2</v>
      </c>
      <c r="AL8">
        <v>3</v>
      </c>
      <c r="AM8" s="6">
        <v>5</v>
      </c>
      <c r="AN8">
        <v>1</v>
      </c>
      <c r="AO8">
        <v>2</v>
      </c>
      <c r="AP8">
        <v>1</v>
      </c>
      <c r="AQ8" s="6">
        <v>3</v>
      </c>
      <c r="AR8">
        <v>1</v>
      </c>
      <c r="AS8">
        <v>15</v>
      </c>
      <c r="AT8">
        <v>15</v>
      </c>
      <c r="AU8" s="6">
        <v>30</v>
      </c>
      <c r="AV8">
        <v>6</v>
      </c>
      <c r="AW8">
        <v>0</v>
      </c>
      <c r="AX8">
        <v>0</v>
      </c>
      <c r="AY8" s="7">
        <v>0</v>
      </c>
      <c r="AZ8">
        <v>0</v>
      </c>
      <c r="BA8">
        <v>0</v>
      </c>
      <c r="BB8">
        <v>0</v>
      </c>
      <c r="BC8" s="7">
        <v>0</v>
      </c>
      <c r="BD8">
        <v>0</v>
      </c>
      <c r="BE8">
        <v>0</v>
      </c>
      <c r="BF8">
        <v>0</v>
      </c>
      <c r="BG8" s="7">
        <v>0</v>
      </c>
      <c r="BH8">
        <v>0</v>
      </c>
      <c r="BI8">
        <v>0</v>
      </c>
      <c r="BJ8">
        <v>0</v>
      </c>
      <c r="BK8" s="7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19</v>
      </c>
      <c r="CP8">
        <v>23</v>
      </c>
      <c r="CQ8" s="8">
        <v>42</v>
      </c>
      <c r="CR8">
        <v>9</v>
      </c>
    </row>
    <row r="9" spans="1:100">
      <c r="A9">
        <v>64020000</v>
      </c>
      <c r="B9" t="s">
        <v>334</v>
      </c>
      <c r="C9">
        <v>64020007</v>
      </c>
      <c r="D9" t="s">
        <v>164</v>
      </c>
      <c r="E9">
        <v>0</v>
      </c>
      <c r="F9">
        <v>0</v>
      </c>
      <c r="G9" s="4">
        <v>0</v>
      </c>
      <c r="H9">
        <v>0</v>
      </c>
      <c r="I9">
        <v>0</v>
      </c>
      <c r="J9">
        <v>3</v>
      </c>
      <c r="K9" s="4">
        <v>3</v>
      </c>
      <c r="L9">
        <v>1</v>
      </c>
      <c r="M9">
        <v>3</v>
      </c>
      <c r="N9">
        <v>3</v>
      </c>
      <c r="O9" s="4">
        <v>6</v>
      </c>
      <c r="P9">
        <v>1</v>
      </c>
      <c r="Q9">
        <v>3</v>
      </c>
      <c r="R9">
        <v>6</v>
      </c>
      <c r="S9" s="4">
        <v>9</v>
      </c>
      <c r="T9">
        <v>2</v>
      </c>
      <c r="U9">
        <v>4</v>
      </c>
      <c r="V9">
        <v>4</v>
      </c>
      <c r="W9" s="6">
        <v>8</v>
      </c>
      <c r="X9">
        <v>1</v>
      </c>
      <c r="Y9">
        <v>2</v>
      </c>
      <c r="Z9">
        <v>3</v>
      </c>
      <c r="AA9" s="6">
        <v>5</v>
      </c>
      <c r="AB9">
        <v>1</v>
      </c>
      <c r="AC9">
        <v>4</v>
      </c>
      <c r="AD9">
        <v>4</v>
      </c>
      <c r="AE9" s="6">
        <v>8</v>
      </c>
      <c r="AF9">
        <v>1</v>
      </c>
      <c r="AG9">
        <v>4</v>
      </c>
      <c r="AH9">
        <v>1</v>
      </c>
      <c r="AI9" s="6">
        <v>5</v>
      </c>
      <c r="AJ9">
        <v>1</v>
      </c>
      <c r="AK9">
        <v>1</v>
      </c>
      <c r="AL9">
        <v>9</v>
      </c>
      <c r="AM9" s="6">
        <v>10</v>
      </c>
      <c r="AN9">
        <v>1</v>
      </c>
      <c r="AO9">
        <v>0</v>
      </c>
      <c r="AP9">
        <v>8</v>
      </c>
      <c r="AQ9" s="6">
        <v>8</v>
      </c>
      <c r="AR9">
        <v>1</v>
      </c>
      <c r="AS9">
        <v>15</v>
      </c>
      <c r="AT9">
        <v>29</v>
      </c>
      <c r="AU9" s="6">
        <v>44</v>
      </c>
      <c r="AV9">
        <v>6</v>
      </c>
      <c r="AW9">
        <v>0</v>
      </c>
      <c r="AX9">
        <v>0</v>
      </c>
      <c r="AY9" s="7">
        <v>0</v>
      </c>
      <c r="AZ9">
        <v>0</v>
      </c>
      <c r="BA9">
        <v>0</v>
      </c>
      <c r="BB9">
        <v>0</v>
      </c>
      <c r="BC9" s="7">
        <v>0</v>
      </c>
      <c r="BD9">
        <v>0</v>
      </c>
      <c r="BE9">
        <v>0</v>
      </c>
      <c r="BF9">
        <v>0</v>
      </c>
      <c r="BG9" s="7">
        <v>0</v>
      </c>
      <c r="BH9">
        <v>0</v>
      </c>
      <c r="BI9">
        <v>0</v>
      </c>
      <c r="BJ9">
        <v>0</v>
      </c>
      <c r="BK9" s="7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18</v>
      </c>
      <c r="CP9">
        <v>35</v>
      </c>
      <c r="CQ9" s="8">
        <v>53</v>
      </c>
      <c r="CR9">
        <v>8</v>
      </c>
    </row>
    <row r="10" spans="1:100">
      <c r="A10">
        <v>64020000</v>
      </c>
      <c r="B10" t="s">
        <v>334</v>
      </c>
      <c r="C10">
        <v>64020008</v>
      </c>
      <c r="D10" t="s">
        <v>166</v>
      </c>
      <c r="E10">
        <v>0</v>
      </c>
      <c r="F10">
        <v>0</v>
      </c>
      <c r="G10" s="4">
        <v>0</v>
      </c>
      <c r="H10">
        <v>0</v>
      </c>
      <c r="I10">
        <v>15</v>
      </c>
      <c r="J10">
        <v>3</v>
      </c>
      <c r="K10" s="4">
        <v>18</v>
      </c>
      <c r="L10">
        <v>1</v>
      </c>
      <c r="M10">
        <v>10</v>
      </c>
      <c r="N10">
        <v>13</v>
      </c>
      <c r="O10" s="4">
        <v>23</v>
      </c>
      <c r="P10">
        <v>1</v>
      </c>
      <c r="Q10">
        <v>25</v>
      </c>
      <c r="R10">
        <v>16</v>
      </c>
      <c r="S10" s="4">
        <v>41</v>
      </c>
      <c r="T10">
        <v>2</v>
      </c>
      <c r="U10">
        <v>17</v>
      </c>
      <c r="V10">
        <v>7</v>
      </c>
      <c r="W10" s="6">
        <v>24</v>
      </c>
      <c r="X10">
        <v>1</v>
      </c>
      <c r="Y10">
        <v>17</v>
      </c>
      <c r="Z10">
        <v>12</v>
      </c>
      <c r="AA10" s="6">
        <v>29</v>
      </c>
      <c r="AB10">
        <v>1</v>
      </c>
      <c r="AC10">
        <v>8</v>
      </c>
      <c r="AD10">
        <v>14</v>
      </c>
      <c r="AE10" s="6">
        <v>22</v>
      </c>
      <c r="AF10">
        <v>1</v>
      </c>
      <c r="AG10">
        <v>14</v>
      </c>
      <c r="AH10">
        <v>13</v>
      </c>
      <c r="AI10" s="6">
        <v>27</v>
      </c>
      <c r="AJ10">
        <v>1</v>
      </c>
      <c r="AK10">
        <v>7</v>
      </c>
      <c r="AL10">
        <v>16</v>
      </c>
      <c r="AM10" s="6">
        <v>23</v>
      </c>
      <c r="AN10">
        <v>1</v>
      </c>
      <c r="AO10">
        <v>17</v>
      </c>
      <c r="AP10">
        <v>8</v>
      </c>
      <c r="AQ10" s="6">
        <v>25</v>
      </c>
      <c r="AR10">
        <v>1</v>
      </c>
      <c r="AS10">
        <v>80</v>
      </c>
      <c r="AT10">
        <v>70</v>
      </c>
      <c r="AU10" s="6">
        <v>150</v>
      </c>
      <c r="AV10">
        <v>6</v>
      </c>
      <c r="AW10">
        <v>18</v>
      </c>
      <c r="AX10">
        <v>10</v>
      </c>
      <c r="AY10" s="7">
        <v>28</v>
      </c>
      <c r="AZ10">
        <v>1</v>
      </c>
      <c r="BA10">
        <v>15</v>
      </c>
      <c r="BB10">
        <v>17</v>
      </c>
      <c r="BC10" s="7">
        <v>32</v>
      </c>
      <c r="BD10">
        <v>1</v>
      </c>
      <c r="BE10">
        <v>4</v>
      </c>
      <c r="BF10">
        <v>3</v>
      </c>
      <c r="BG10" s="7">
        <v>7</v>
      </c>
      <c r="BH10">
        <v>1</v>
      </c>
      <c r="BI10">
        <v>37</v>
      </c>
      <c r="BJ10">
        <v>30</v>
      </c>
      <c r="BK10" s="7">
        <v>67</v>
      </c>
      <c r="BL10">
        <v>3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142</v>
      </c>
      <c r="CP10">
        <v>116</v>
      </c>
      <c r="CQ10" s="8">
        <v>258</v>
      </c>
      <c r="CR10">
        <v>11</v>
      </c>
    </row>
    <row r="11" spans="1:100">
      <c r="A11">
        <v>64020000</v>
      </c>
      <c r="B11" t="s">
        <v>334</v>
      </c>
      <c r="C11">
        <v>64020009</v>
      </c>
      <c r="D11" t="s">
        <v>168</v>
      </c>
      <c r="E11">
        <v>0</v>
      </c>
      <c r="F11">
        <v>0</v>
      </c>
      <c r="G11" s="4">
        <v>0</v>
      </c>
      <c r="H11">
        <v>0</v>
      </c>
      <c r="I11">
        <v>1</v>
      </c>
      <c r="J11">
        <v>1</v>
      </c>
      <c r="K11" s="4">
        <v>2</v>
      </c>
      <c r="L11">
        <v>1</v>
      </c>
      <c r="M11">
        <v>3</v>
      </c>
      <c r="N11">
        <v>0</v>
      </c>
      <c r="O11" s="4">
        <v>3</v>
      </c>
      <c r="P11">
        <v>1</v>
      </c>
      <c r="Q11">
        <v>4</v>
      </c>
      <c r="R11">
        <v>1</v>
      </c>
      <c r="S11" s="4">
        <v>5</v>
      </c>
      <c r="T11">
        <v>2</v>
      </c>
      <c r="U11">
        <v>1</v>
      </c>
      <c r="V11">
        <v>1</v>
      </c>
      <c r="W11" s="6">
        <v>2</v>
      </c>
      <c r="X11">
        <v>1</v>
      </c>
      <c r="Y11">
        <v>0</v>
      </c>
      <c r="Z11">
        <v>0</v>
      </c>
      <c r="AA11" s="6">
        <v>0</v>
      </c>
      <c r="AB11">
        <v>0</v>
      </c>
      <c r="AC11">
        <v>1</v>
      </c>
      <c r="AD11">
        <v>2</v>
      </c>
      <c r="AE11" s="6">
        <v>3</v>
      </c>
      <c r="AF11">
        <v>1</v>
      </c>
      <c r="AG11">
        <v>1</v>
      </c>
      <c r="AH11">
        <v>2</v>
      </c>
      <c r="AI11" s="6">
        <v>3</v>
      </c>
      <c r="AJ11">
        <v>1</v>
      </c>
      <c r="AK11">
        <v>0</v>
      </c>
      <c r="AL11">
        <v>4</v>
      </c>
      <c r="AM11" s="6">
        <v>4</v>
      </c>
      <c r="AN11">
        <v>1</v>
      </c>
      <c r="AO11">
        <v>4</v>
      </c>
      <c r="AP11">
        <v>3</v>
      </c>
      <c r="AQ11" s="6">
        <v>7</v>
      </c>
      <c r="AR11">
        <v>1</v>
      </c>
      <c r="AS11">
        <v>7</v>
      </c>
      <c r="AT11">
        <v>12</v>
      </c>
      <c r="AU11" s="6">
        <v>19</v>
      </c>
      <c r="AV11">
        <v>5</v>
      </c>
      <c r="AW11">
        <v>0</v>
      </c>
      <c r="AX11">
        <v>0</v>
      </c>
      <c r="AY11" s="7">
        <v>0</v>
      </c>
      <c r="AZ11">
        <v>0</v>
      </c>
      <c r="BA11">
        <v>0</v>
      </c>
      <c r="BB11">
        <v>0</v>
      </c>
      <c r="BC11" s="7">
        <v>0</v>
      </c>
      <c r="BD11">
        <v>0</v>
      </c>
      <c r="BE11">
        <v>0</v>
      </c>
      <c r="BF11">
        <v>0</v>
      </c>
      <c r="BG11" s="7">
        <v>0</v>
      </c>
      <c r="BH11">
        <v>0</v>
      </c>
      <c r="BI11">
        <v>0</v>
      </c>
      <c r="BJ11">
        <v>0</v>
      </c>
      <c r="BK11" s="7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11</v>
      </c>
      <c r="CP11">
        <v>13</v>
      </c>
      <c r="CQ11" s="8">
        <v>24</v>
      </c>
      <c r="CR11">
        <v>7</v>
      </c>
    </row>
    <row r="12" spans="1:100">
      <c r="A12">
        <v>64020000</v>
      </c>
      <c r="B12" t="s">
        <v>334</v>
      </c>
      <c r="C12">
        <v>64020010</v>
      </c>
      <c r="D12" t="s">
        <v>157</v>
      </c>
      <c r="E12">
        <v>0</v>
      </c>
      <c r="F12">
        <v>0</v>
      </c>
      <c r="G12" s="4">
        <v>0</v>
      </c>
      <c r="H12">
        <v>0</v>
      </c>
      <c r="I12">
        <v>10</v>
      </c>
      <c r="J12">
        <v>6</v>
      </c>
      <c r="K12" s="4">
        <v>16</v>
      </c>
      <c r="L12">
        <v>1</v>
      </c>
      <c r="M12">
        <v>12</v>
      </c>
      <c r="N12">
        <v>6</v>
      </c>
      <c r="O12" s="4">
        <v>18</v>
      </c>
      <c r="P12">
        <v>1</v>
      </c>
      <c r="Q12">
        <v>22</v>
      </c>
      <c r="R12">
        <v>12</v>
      </c>
      <c r="S12" s="4">
        <v>34</v>
      </c>
      <c r="T12">
        <v>2</v>
      </c>
      <c r="U12">
        <v>6</v>
      </c>
      <c r="V12">
        <v>13</v>
      </c>
      <c r="W12" s="6">
        <v>19</v>
      </c>
      <c r="X12">
        <v>1</v>
      </c>
      <c r="Y12">
        <v>6</v>
      </c>
      <c r="Z12">
        <v>15</v>
      </c>
      <c r="AA12" s="6">
        <v>21</v>
      </c>
      <c r="AB12">
        <v>1</v>
      </c>
      <c r="AC12">
        <v>15</v>
      </c>
      <c r="AD12">
        <v>9</v>
      </c>
      <c r="AE12" s="6">
        <v>24</v>
      </c>
      <c r="AF12">
        <v>1</v>
      </c>
      <c r="AG12">
        <v>8</v>
      </c>
      <c r="AH12">
        <v>10</v>
      </c>
      <c r="AI12" s="6">
        <v>18</v>
      </c>
      <c r="AJ12">
        <v>1</v>
      </c>
      <c r="AK12">
        <v>17</v>
      </c>
      <c r="AL12">
        <v>7</v>
      </c>
      <c r="AM12" s="6">
        <v>24</v>
      </c>
      <c r="AN12">
        <v>1</v>
      </c>
      <c r="AO12">
        <v>12</v>
      </c>
      <c r="AP12">
        <v>17</v>
      </c>
      <c r="AQ12" s="6">
        <v>29</v>
      </c>
      <c r="AR12">
        <v>1</v>
      </c>
      <c r="AS12">
        <v>64</v>
      </c>
      <c r="AT12">
        <v>71</v>
      </c>
      <c r="AU12" s="6">
        <v>135</v>
      </c>
      <c r="AV12">
        <v>6</v>
      </c>
      <c r="AW12">
        <v>0</v>
      </c>
      <c r="AX12">
        <v>0</v>
      </c>
      <c r="AY12" s="7">
        <v>0</v>
      </c>
      <c r="AZ12">
        <v>0</v>
      </c>
      <c r="BA12">
        <v>0</v>
      </c>
      <c r="BB12">
        <v>0</v>
      </c>
      <c r="BC12" s="7">
        <v>0</v>
      </c>
      <c r="BD12">
        <v>0</v>
      </c>
      <c r="BE12">
        <v>0</v>
      </c>
      <c r="BF12">
        <v>0</v>
      </c>
      <c r="BG12" s="7">
        <v>0</v>
      </c>
      <c r="BH12">
        <v>0</v>
      </c>
      <c r="BI12">
        <v>0</v>
      </c>
      <c r="BJ12">
        <v>0</v>
      </c>
      <c r="BK12" s="7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86</v>
      </c>
      <c r="CP12">
        <v>83</v>
      </c>
      <c r="CQ12" s="8">
        <v>169</v>
      </c>
      <c r="CR12">
        <v>8</v>
      </c>
    </row>
    <row r="13" spans="1:100">
      <c r="A13">
        <v>64020000</v>
      </c>
      <c r="B13" t="s">
        <v>334</v>
      </c>
      <c r="C13">
        <v>64020011</v>
      </c>
      <c r="D13" t="s">
        <v>258</v>
      </c>
      <c r="E13">
        <v>0</v>
      </c>
      <c r="F13">
        <v>0</v>
      </c>
      <c r="G13" s="4">
        <v>0</v>
      </c>
      <c r="H13">
        <v>0</v>
      </c>
      <c r="I13">
        <v>1</v>
      </c>
      <c r="J13">
        <v>2</v>
      </c>
      <c r="K13" s="4">
        <v>3</v>
      </c>
      <c r="L13">
        <v>1</v>
      </c>
      <c r="M13">
        <v>1</v>
      </c>
      <c r="N13">
        <v>3</v>
      </c>
      <c r="O13" s="4">
        <v>4</v>
      </c>
      <c r="P13">
        <v>1</v>
      </c>
      <c r="Q13">
        <v>2</v>
      </c>
      <c r="R13">
        <v>5</v>
      </c>
      <c r="S13" s="4">
        <v>7</v>
      </c>
      <c r="T13">
        <v>2</v>
      </c>
      <c r="U13">
        <v>1</v>
      </c>
      <c r="V13">
        <v>2</v>
      </c>
      <c r="W13" s="6">
        <v>3</v>
      </c>
      <c r="X13">
        <v>1</v>
      </c>
      <c r="Y13">
        <v>3</v>
      </c>
      <c r="Z13">
        <v>1</v>
      </c>
      <c r="AA13" s="6">
        <v>4</v>
      </c>
      <c r="AB13">
        <v>1</v>
      </c>
      <c r="AC13">
        <v>0</v>
      </c>
      <c r="AD13">
        <v>0</v>
      </c>
      <c r="AE13" s="6">
        <v>0</v>
      </c>
      <c r="AF13">
        <v>0</v>
      </c>
      <c r="AG13">
        <v>0</v>
      </c>
      <c r="AH13">
        <v>0</v>
      </c>
      <c r="AI13" s="6">
        <v>0</v>
      </c>
      <c r="AJ13">
        <v>0</v>
      </c>
      <c r="AK13">
        <v>0</v>
      </c>
      <c r="AL13">
        <v>0</v>
      </c>
      <c r="AM13" s="6">
        <v>0</v>
      </c>
      <c r="AN13">
        <v>0</v>
      </c>
      <c r="AO13">
        <v>0</v>
      </c>
      <c r="AP13">
        <v>0</v>
      </c>
      <c r="AQ13" s="6">
        <v>0</v>
      </c>
      <c r="AR13">
        <v>0</v>
      </c>
      <c r="AS13">
        <v>4</v>
      </c>
      <c r="AT13">
        <v>3</v>
      </c>
      <c r="AU13" s="6">
        <v>7</v>
      </c>
      <c r="AV13">
        <v>2</v>
      </c>
      <c r="AW13">
        <v>0</v>
      </c>
      <c r="AX13">
        <v>0</v>
      </c>
      <c r="AY13" s="7">
        <v>0</v>
      </c>
      <c r="AZ13">
        <v>0</v>
      </c>
      <c r="BA13">
        <v>0</v>
      </c>
      <c r="BB13">
        <v>0</v>
      </c>
      <c r="BC13" s="7">
        <v>0</v>
      </c>
      <c r="BD13">
        <v>0</v>
      </c>
      <c r="BE13">
        <v>0</v>
      </c>
      <c r="BF13">
        <v>0</v>
      </c>
      <c r="BG13" s="7">
        <v>0</v>
      </c>
      <c r="BH13">
        <v>0</v>
      </c>
      <c r="BI13">
        <v>0</v>
      </c>
      <c r="BJ13">
        <v>0</v>
      </c>
      <c r="BK13" s="7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6</v>
      </c>
      <c r="CP13">
        <v>8</v>
      </c>
      <c r="CQ13" s="8">
        <v>14</v>
      </c>
      <c r="CR13">
        <v>4</v>
      </c>
    </row>
    <row r="14" spans="1:100">
      <c r="A14">
        <v>64020000</v>
      </c>
      <c r="B14" t="s">
        <v>334</v>
      </c>
      <c r="C14">
        <v>64020012</v>
      </c>
      <c r="D14" t="s">
        <v>160</v>
      </c>
      <c r="E14">
        <v>0</v>
      </c>
      <c r="F14">
        <v>0</v>
      </c>
      <c r="G14" s="4">
        <v>0</v>
      </c>
      <c r="H14">
        <v>0</v>
      </c>
      <c r="I14">
        <v>11</v>
      </c>
      <c r="J14">
        <v>5</v>
      </c>
      <c r="K14" s="4">
        <v>16</v>
      </c>
      <c r="L14">
        <v>1</v>
      </c>
      <c r="M14">
        <v>18</v>
      </c>
      <c r="N14">
        <v>15</v>
      </c>
      <c r="O14" s="4">
        <v>33</v>
      </c>
      <c r="P14">
        <v>1</v>
      </c>
      <c r="Q14">
        <v>29</v>
      </c>
      <c r="R14">
        <v>20</v>
      </c>
      <c r="S14" s="4">
        <v>49</v>
      </c>
      <c r="T14">
        <v>2</v>
      </c>
      <c r="U14">
        <v>17</v>
      </c>
      <c r="V14">
        <v>14</v>
      </c>
      <c r="W14" s="6">
        <v>31</v>
      </c>
      <c r="X14">
        <v>1</v>
      </c>
      <c r="Y14">
        <v>21</v>
      </c>
      <c r="Z14">
        <v>13</v>
      </c>
      <c r="AA14" s="6">
        <v>34</v>
      </c>
      <c r="AB14">
        <v>1</v>
      </c>
      <c r="AC14">
        <v>4</v>
      </c>
      <c r="AD14">
        <v>11</v>
      </c>
      <c r="AE14" s="6">
        <v>15</v>
      </c>
      <c r="AF14">
        <v>1</v>
      </c>
      <c r="AG14">
        <v>9</v>
      </c>
      <c r="AH14">
        <v>11</v>
      </c>
      <c r="AI14" s="6">
        <v>20</v>
      </c>
      <c r="AJ14">
        <v>1</v>
      </c>
      <c r="AK14">
        <v>11</v>
      </c>
      <c r="AL14">
        <v>15</v>
      </c>
      <c r="AM14" s="6">
        <v>26</v>
      </c>
      <c r="AN14">
        <v>1</v>
      </c>
      <c r="AO14">
        <v>7</v>
      </c>
      <c r="AP14">
        <v>17</v>
      </c>
      <c r="AQ14" s="6">
        <v>24</v>
      </c>
      <c r="AR14">
        <v>1</v>
      </c>
      <c r="AS14">
        <v>69</v>
      </c>
      <c r="AT14">
        <v>81</v>
      </c>
      <c r="AU14" s="6">
        <v>150</v>
      </c>
      <c r="AV14">
        <v>6</v>
      </c>
      <c r="AW14">
        <v>22</v>
      </c>
      <c r="AX14">
        <v>10</v>
      </c>
      <c r="AY14" s="7">
        <v>32</v>
      </c>
      <c r="AZ14">
        <v>1</v>
      </c>
      <c r="BA14">
        <v>12</v>
      </c>
      <c r="BB14">
        <v>4</v>
      </c>
      <c r="BC14" s="7">
        <v>16</v>
      </c>
      <c r="BD14">
        <v>1</v>
      </c>
      <c r="BE14">
        <v>8</v>
      </c>
      <c r="BF14">
        <v>15</v>
      </c>
      <c r="BG14" s="7">
        <v>23</v>
      </c>
      <c r="BH14">
        <v>1</v>
      </c>
      <c r="BI14">
        <v>42</v>
      </c>
      <c r="BJ14">
        <v>29</v>
      </c>
      <c r="BK14" s="7">
        <v>71</v>
      </c>
      <c r="BL14">
        <v>3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140</v>
      </c>
      <c r="CP14">
        <v>130</v>
      </c>
      <c r="CQ14" s="8">
        <v>270</v>
      </c>
      <c r="CR14">
        <v>11</v>
      </c>
    </row>
    <row r="15" spans="1:100">
      <c r="A15">
        <v>64020000</v>
      </c>
      <c r="B15" t="s">
        <v>334</v>
      </c>
      <c r="C15">
        <v>64020013</v>
      </c>
      <c r="D15" t="s">
        <v>114</v>
      </c>
      <c r="E15">
        <v>0</v>
      </c>
      <c r="F15">
        <v>0</v>
      </c>
      <c r="G15" s="4">
        <v>0</v>
      </c>
      <c r="H15">
        <v>0</v>
      </c>
      <c r="I15">
        <v>1</v>
      </c>
      <c r="J15">
        <v>0</v>
      </c>
      <c r="K15" s="4">
        <v>1</v>
      </c>
      <c r="L15">
        <v>1</v>
      </c>
      <c r="M15">
        <v>14</v>
      </c>
      <c r="N15">
        <v>15</v>
      </c>
      <c r="O15" s="4">
        <v>29</v>
      </c>
      <c r="P15">
        <v>1</v>
      </c>
      <c r="Q15">
        <v>15</v>
      </c>
      <c r="R15">
        <v>15</v>
      </c>
      <c r="S15" s="4">
        <v>30</v>
      </c>
      <c r="T15">
        <v>2</v>
      </c>
      <c r="U15">
        <v>12</v>
      </c>
      <c r="V15">
        <v>6</v>
      </c>
      <c r="W15" s="6">
        <v>18</v>
      </c>
      <c r="X15">
        <v>1</v>
      </c>
      <c r="Y15">
        <v>14</v>
      </c>
      <c r="Z15">
        <v>11</v>
      </c>
      <c r="AA15" s="6">
        <v>25</v>
      </c>
      <c r="AB15">
        <v>1</v>
      </c>
      <c r="AC15">
        <v>18</v>
      </c>
      <c r="AD15">
        <v>10</v>
      </c>
      <c r="AE15" s="6">
        <v>28</v>
      </c>
      <c r="AF15">
        <v>1</v>
      </c>
      <c r="AG15">
        <v>11</v>
      </c>
      <c r="AH15">
        <v>5</v>
      </c>
      <c r="AI15" s="6">
        <v>16</v>
      </c>
      <c r="AJ15">
        <v>1</v>
      </c>
      <c r="AK15">
        <v>17</v>
      </c>
      <c r="AL15">
        <v>11</v>
      </c>
      <c r="AM15" s="6">
        <v>28</v>
      </c>
      <c r="AN15">
        <v>1</v>
      </c>
      <c r="AO15">
        <v>18</v>
      </c>
      <c r="AP15">
        <v>12</v>
      </c>
      <c r="AQ15" s="6">
        <v>30</v>
      </c>
      <c r="AR15">
        <v>1</v>
      </c>
      <c r="AS15">
        <v>90</v>
      </c>
      <c r="AT15">
        <v>55</v>
      </c>
      <c r="AU15" s="6">
        <v>145</v>
      </c>
      <c r="AV15">
        <v>6</v>
      </c>
      <c r="AW15">
        <v>0</v>
      </c>
      <c r="AX15">
        <v>0</v>
      </c>
      <c r="AY15" s="7">
        <v>0</v>
      </c>
      <c r="AZ15">
        <v>0</v>
      </c>
      <c r="BA15">
        <v>0</v>
      </c>
      <c r="BB15">
        <v>0</v>
      </c>
      <c r="BC15" s="7">
        <v>0</v>
      </c>
      <c r="BD15">
        <v>0</v>
      </c>
      <c r="BE15">
        <v>0</v>
      </c>
      <c r="BF15">
        <v>0</v>
      </c>
      <c r="BG15" s="7">
        <v>0</v>
      </c>
      <c r="BH15">
        <v>0</v>
      </c>
      <c r="BI15">
        <v>0</v>
      </c>
      <c r="BJ15">
        <v>0</v>
      </c>
      <c r="BK15" s="7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105</v>
      </c>
      <c r="CP15">
        <v>70</v>
      </c>
      <c r="CQ15" s="8">
        <v>175</v>
      </c>
      <c r="CR15">
        <v>8</v>
      </c>
    </row>
    <row r="16" spans="1:100">
      <c r="A16">
        <v>64020000</v>
      </c>
      <c r="B16" t="s">
        <v>334</v>
      </c>
      <c r="C16">
        <v>64020014</v>
      </c>
      <c r="D16" t="s">
        <v>115</v>
      </c>
      <c r="E16">
        <v>0</v>
      </c>
      <c r="F16">
        <v>0</v>
      </c>
      <c r="G16" s="4">
        <v>0</v>
      </c>
      <c r="H16">
        <v>0</v>
      </c>
      <c r="I16">
        <v>2</v>
      </c>
      <c r="J16">
        <v>1</v>
      </c>
      <c r="K16" s="4">
        <v>3</v>
      </c>
      <c r="L16">
        <v>1</v>
      </c>
      <c r="M16">
        <v>1</v>
      </c>
      <c r="N16">
        <v>3</v>
      </c>
      <c r="O16" s="4">
        <v>4</v>
      </c>
      <c r="P16">
        <v>1</v>
      </c>
      <c r="Q16">
        <v>3</v>
      </c>
      <c r="R16">
        <v>4</v>
      </c>
      <c r="S16" s="4">
        <v>7</v>
      </c>
      <c r="T16">
        <v>2</v>
      </c>
      <c r="U16">
        <v>3</v>
      </c>
      <c r="V16">
        <v>6</v>
      </c>
      <c r="W16" s="6">
        <v>9</v>
      </c>
      <c r="X16">
        <v>1</v>
      </c>
      <c r="Y16">
        <v>2</v>
      </c>
      <c r="Z16">
        <v>2</v>
      </c>
      <c r="AA16" s="6">
        <v>4</v>
      </c>
      <c r="AB16">
        <v>1</v>
      </c>
      <c r="AC16">
        <v>3</v>
      </c>
      <c r="AD16">
        <v>1</v>
      </c>
      <c r="AE16" s="6">
        <v>4</v>
      </c>
      <c r="AF16">
        <v>1</v>
      </c>
      <c r="AG16">
        <v>5</v>
      </c>
      <c r="AH16">
        <v>0</v>
      </c>
      <c r="AI16" s="6">
        <v>5</v>
      </c>
      <c r="AJ16">
        <v>1</v>
      </c>
      <c r="AK16">
        <v>4</v>
      </c>
      <c r="AL16">
        <v>4</v>
      </c>
      <c r="AM16" s="6">
        <v>8</v>
      </c>
      <c r="AN16">
        <v>1</v>
      </c>
      <c r="AO16">
        <v>10</v>
      </c>
      <c r="AP16">
        <v>1</v>
      </c>
      <c r="AQ16" s="6">
        <v>11</v>
      </c>
      <c r="AR16">
        <v>1</v>
      </c>
      <c r="AS16">
        <v>27</v>
      </c>
      <c r="AT16">
        <v>14</v>
      </c>
      <c r="AU16" s="6">
        <v>41</v>
      </c>
      <c r="AV16">
        <v>6</v>
      </c>
      <c r="AW16">
        <v>0</v>
      </c>
      <c r="AX16">
        <v>0</v>
      </c>
      <c r="AY16" s="7">
        <v>0</v>
      </c>
      <c r="AZ16">
        <v>0</v>
      </c>
      <c r="BA16">
        <v>0</v>
      </c>
      <c r="BB16">
        <v>0</v>
      </c>
      <c r="BC16" s="7">
        <v>0</v>
      </c>
      <c r="BD16">
        <v>0</v>
      </c>
      <c r="BE16">
        <v>0</v>
      </c>
      <c r="BF16">
        <v>0</v>
      </c>
      <c r="BG16" s="7">
        <v>0</v>
      </c>
      <c r="BH16">
        <v>0</v>
      </c>
      <c r="BI16">
        <v>0</v>
      </c>
      <c r="BJ16">
        <v>0</v>
      </c>
      <c r="BK16" s="7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30</v>
      </c>
      <c r="CP16">
        <v>18</v>
      </c>
      <c r="CQ16" s="8">
        <v>48</v>
      </c>
      <c r="CR16">
        <v>8</v>
      </c>
    </row>
    <row r="17" spans="1:96">
      <c r="A17">
        <v>64020000</v>
      </c>
      <c r="B17" t="s">
        <v>334</v>
      </c>
      <c r="C17">
        <v>64020015</v>
      </c>
      <c r="D17" t="s">
        <v>116</v>
      </c>
      <c r="E17">
        <v>0</v>
      </c>
      <c r="F17">
        <v>0</v>
      </c>
      <c r="G17" s="4">
        <v>0</v>
      </c>
      <c r="H17">
        <v>0</v>
      </c>
      <c r="I17">
        <v>0</v>
      </c>
      <c r="J17">
        <v>0</v>
      </c>
      <c r="K17" s="4">
        <v>0</v>
      </c>
      <c r="L17">
        <v>0</v>
      </c>
      <c r="M17">
        <v>7</v>
      </c>
      <c r="N17">
        <v>3</v>
      </c>
      <c r="O17" s="4">
        <v>10</v>
      </c>
      <c r="P17">
        <v>1</v>
      </c>
      <c r="Q17">
        <v>7</v>
      </c>
      <c r="R17">
        <v>3</v>
      </c>
      <c r="S17" s="4">
        <v>10</v>
      </c>
      <c r="T17">
        <v>1</v>
      </c>
      <c r="U17">
        <v>5</v>
      </c>
      <c r="V17">
        <v>4</v>
      </c>
      <c r="W17" s="6">
        <v>9</v>
      </c>
      <c r="X17">
        <v>1</v>
      </c>
      <c r="Y17">
        <v>4</v>
      </c>
      <c r="Z17">
        <v>2</v>
      </c>
      <c r="AA17" s="6">
        <v>6</v>
      </c>
      <c r="AB17">
        <v>1</v>
      </c>
      <c r="AC17">
        <v>7</v>
      </c>
      <c r="AD17">
        <v>1</v>
      </c>
      <c r="AE17" s="6">
        <v>8</v>
      </c>
      <c r="AF17">
        <v>1</v>
      </c>
      <c r="AG17">
        <v>6</v>
      </c>
      <c r="AH17">
        <v>6</v>
      </c>
      <c r="AI17" s="6">
        <v>12</v>
      </c>
      <c r="AJ17">
        <v>1</v>
      </c>
      <c r="AK17">
        <v>4</v>
      </c>
      <c r="AL17">
        <v>6</v>
      </c>
      <c r="AM17" s="6">
        <v>10</v>
      </c>
      <c r="AN17">
        <v>1</v>
      </c>
      <c r="AO17">
        <v>7</v>
      </c>
      <c r="AP17">
        <v>5</v>
      </c>
      <c r="AQ17" s="6">
        <v>12</v>
      </c>
      <c r="AR17">
        <v>1</v>
      </c>
      <c r="AS17">
        <v>33</v>
      </c>
      <c r="AT17">
        <v>24</v>
      </c>
      <c r="AU17" s="6">
        <v>57</v>
      </c>
      <c r="AV17">
        <v>6</v>
      </c>
      <c r="AW17">
        <v>0</v>
      </c>
      <c r="AX17">
        <v>0</v>
      </c>
      <c r="AY17" s="7">
        <v>0</v>
      </c>
      <c r="AZ17">
        <v>0</v>
      </c>
      <c r="BA17">
        <v>0</v>
      </c>
      <c r="BB17">
        <v>0</v>
      </c>
      <c r="BC17" s="7">
        <v>0</v>
      </c>
      <c r="BD17">
        <v>0</v>
      </c>
      <c r="BE17">
        <v>0</v>
      </c>
      <c r="BF17">
        <v>0</v>
      </c>
      <c r="BG17" s="7">
        <v>0</v>
      </c>
      <c r="BH17">
        <v>0</v>
      </c>
      <c r="BI17">
        <v>0</v>
      </c>
      <c r="BJ17">
        <v>0</v>
      </c>
      <c r="BK17" s="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40</v>
      </c>
      <c r="CP17">
        <v>27</v>
      </c>
      <c r="CQ17" s="8">
        <v>67</v>
      </c>
      <c r="CR17">
        <v>7</v>
      </c>
    </row>
    <row r="18" spans="1:96">
      <c r="A18">
        <v>64020000</v>
      </c>
      <c r="B18" t="s">
        <v>334</v>
      </c>
      <c r="C18">
        <v>64020016</v>
      </c>
      <c r="D18" t="s">
        <v>117</v>
      </c>
      <c r="E18">
        <v>0</v>
      </c>
      <c r="F18">
        <v>0</v>
      </c>
      <c r="G18" s="4">
        <v>0</v>
      </c>
      <c r="H18">
        <v>0</v>
      </c>
      <c r="I18">
        <v>0</v>
      </c>
      <c r="J18">
        <v>0</v>
      </c>
      <c r="K18" s="4">
        <v>0</v>
      </c>
      <c r="L18">
        <v>0</v>
      </c>
      <c r="M18">
        <v>0</v>
      </c>
      <c r="N18">
        <v>0</v>
      </c>
      <c r="O18" s="4">
        <v>0</v>
      </c>
      <c r="P18">
        <v>0</v>
      </c>
      <c r="Q18">
        <v>0</v>
      </c>
      <c r="R18">
        <v>0</v>
      </c>
      <c r="S18" s="4">
        <v>0</v>
      </c>
      <c r="T18">
        <v>0</v>
      </c>
      <c r="U18">
        <v>0</v>
      </c>
      <c r="V18">
        <v>0</v>
      </c>
      <c r="W18" s="6">
        <v>0</v>
      </c>
      <c r="X18">
        <v>0</v>
      </c>
      <c r="Y18">
        <v>0</v>
      </c>
      <c r="Z18">
        <v>0</v>
      </c>
      <c r="AA18" s="6">
        <v>0</v>
      </c>
      <c r="AB18">
        <v>0</v>
      </c>
      <c r="AC18">
        <v>1</v>
      </c>
      <c r="AD18">
        <v>0</v>
      </c>
      <c r="AE18" s="6">
        <v>1</v>
      </c>
      <c r="AF18">
        <v>1</v>
      </c>
      <c r="AG18">
        <v>2</v>
      </c>
      <c r="AH18">
        <v>1</v>
      </c>
      <c r="AI18" s="6">
        <v>3</v>
      </c>
      <c r="AJ18">
        <v>1</v>
      </c>
      <c r="AK18">
        <v>2</v>
      </c>
      <c r="AL18">
        <v>2</v>
      </c>
      <c r="AM18" s="6">
        <v>4</v>
      </c>
      <c r="AN18">
        <v>1</v>
      </c>
      <c r="AO18">
        <v>2</v>
      </c>
      <c r="AP18">
        <v>2</v>
      </c>
      <c r="AQ18" s="6">
        <v>4</v>
      </c>
      <c r="AR18">
        <v>1</v>
      </c>
      <c r="AS18">
        <v>7</v>
      </c>
      <c r="AT18">
        <v>5</v>
      </c>
      <c r="AU18" s="6">
        <v>12</v>
      </c>
      <c r="AV18">
        <v>4</v>
      </c>
      <c r="AW18">
        <v>0</v>
      </c>
      <c r="AX18">
        <v>0</v>
      </c>
      <c r="AY18" s="7">
        <v>0</v>
      </c>
      <c r="AZ18">
        <v>0</v>
      </c>
      <c r="BA18">
        <v>0</v>
      </c>
      <c r="BB18">
        <v>0</v>
      </c>
      <c r="BC18" s="7">
        <v>0</v>
      </c>
      <c r="BD18">
        <v>0</v>
      </c>
      <c r="BE18">
        <v>0</v>
      </c>
      <c r="BF18">
        <v>0</v>
      </c>
      <c r="BG18" s="7">
        <v>0</v>
      </c>
      <c r="BH18">
        <v>0</v>
      </c>
      <c r="BI18">
        <v>0</v>
      </c>
      <c r="BJ18">
        <v>0</v>
      </c>
      <c r="BK18" s="7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7</v>
      </c>
      <c r="CP18">
        <v>5</v>
      </c>
      <c r="CQ18" s="8">
        <v>12</v>
      </c>
      <c r="CR18">
        <v>4</v>
      </c>
    </row>
    <row r="19" spans="1:96">
      <c r="A19">
        <v>64020000</v>
      </c>
      <c r="B19" t="s">
        <v>334</v>
      </c>
      <c r="C19">
        <v>64020018</v>
      </c>
      <c r="D19" t="s">
        <v>119</v>
      </c>
      <c r="E19">
        <v>0</v>
      </c>
      <c r="F19">
        <v>0</v>
      </c>
      <c r="G19" s="4">
        <v>0</v>
      </c>
      <c r="H19">
        <v>0</v>
      </c>
      <c r="I19">
        <v>3</v>
      </c>
      <c r="J19">
        <v>1</v>
      </c>
      <c r="K19" s="4">
        <v>4</v>
      </c>
      <c r="L19">
        <v>1</v>
      </c>
      <c r="M19">
        <v>6</v>
      </c>
      <c r="N19">
        <v>5</v>
      </c>
      <c r="O19" s="4">
        <v>11</v>
      </c>
      <c r="P19">
        <v>1</v>
      </c>
      <c r="Q19">
        <v>9</v>
      </c>
      <c r="R19">
        <v>6</v>
      </c>
      <c r="S19" s="4">
        <v>15</v>
      </c>
      <c r="T19">
        <v>2</v>
      </c>
      <c r="U19">
        <v>5</v>
      </c>
      <c r="V19">
        <v>3</v>
      </c>
      <c r="W19" s="6">
        <v>8</v>
      </c>
      <c r="X19">
        <v>1</v>
      </c>
      <c r="Y19">
        <v>7</v>
      </c>
      <c r="Z19">
        <v>6</v>
      </c>
      <c r="AA19" s="6">
        <v>13</v>
      </c>
      <c r="AB19">
        <v>1</v>
      </c>
      <c r="AC19">
        <v>5</v>
      </c>
      <c r="AD19">
        <v>6</v>
      </c>
      <c r="AE19" s="6">
        <v>11</v>
      </c>
      <c r="AF19">
        <v>1</v>
      </c>
      <c r="AG19">
        <v>7</v>
      </c>
      <c r="AH19">
        <v>4</v>
      </c>
      <c r="AI19" s="6">
        <v>11</v>
      </c>
      <c r="AJ19">
        <v>1</v>
      </c>
      <c r="AK19">
        <v>1</v>
      </c>
      <c r="AL19">
        <v>1</v>
      </c>
      <c r="AM19" s="6">
        <v>2</v>
      </c>
      <c r="AN19">
        <v>1</v>
      </c>
      <c r="AO19">
        <v>5</v>
      </c>
      <c r="AP19">
        <v>1</v>
      </c>
      <c r="AQ19" s="6">
        <v>6</v>
      </c>
      <c r="AR19">
        <v>1</v>
      </c>
      <c r="AS19">
        <v>30</v>
      </c>
      <c r="AT19">
        <v>21</v>
      </c>
      <c r="AU19" s="6">
        <v>51</v>
      </c>
      <c r="AV19">
        <v>6</v>
      </c>
      <c r="AW19">
        <v>0</v>
      </c>
      <c r="AX19">
        <v>0</v>
      </c>
      <c r="AY19" s="7">
        <v>0</v>
      </c>
      <c r="AZ19">
        <v>0</v>
      </c>
      <c r="BA19">
        <v>0</v>
      </c>
      <c r="BB19">
        <v>0</v>
      </c>
      <c r="BC19" s="7">
        <v>0</v>
      </c>
      <c r="BD19">
        <v>0</v>
      </c>
      <c r="BE19">
        <v>0</v>
      </c>
      <c r="BF19">
        <v>0</v>
      </c>
      <c r="BG19" s="7">
        <v>0</v>
      </c>
      <c r="BH19">
        <v>0</v>
      </c>
      <c r="BI19">
        <v>0</v>
      </c>
      <c r="BJ19">
        <v>0</v>
      </c>
      <c r="BK19" s="7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39</v>
      </c>
      <c r="CP19">
        <v>27</v>
      </c>
      <c r="CQ19" s="8">
        <v>66</v>
      </c>
      <c r="CR19">
        <v>8</v>
      </c>
    </row>
    <row r="20" spans="1:96">
      <c r="A20">
        <v>64020000</v>
      </c>
      <c r="B20" t="s">
        <v>334</v>
      </c>
      <c r="C20">
        <v>64020019</v>
      </c>
      <c r="D20" t="s">
        <v>121</v>
      </c>
      <c r="E20">
        <v>0</v>
      </c>
      <c r="F20">
        <v>0</v>
      </c>
      <c r="G20" s="4">
        <v>0</v>
      </c>
      <c r="H20">
        <v>0</v>
      </c>
      <c r="I20">
        <v>0</v>
      </c>
      <c r="J20">
        <v>0</v>
      </c>
      <c r="K20" s="4">
        <v>0</v>
      </c>
      <c r="L20">
        <v>0</v>
      </c>
      <c r="M20">
        <v>2</v>
      </c>
      <c r="N20">
        <v>1</v>
      </c>
      <c r="O20" s="4">
        <v>3</v>
      </c>
      <c r="P20">
        <v>1</v>
      </c>
      <c r="Q20">
        <v>2</v>
      </c>
      <c r="R20">
        <v>1</v>
      </c>
      <c r="S20" s="4">
        <v>3</v>
      </c>
      <c r="T20">
        <v>1</v>
      </c>
      <c r="U20">
        <v>3</v>
      </c>
      <c r="V20">
        <v>4</v>
      </c>
      <c r="W20" s="6">
        <v>7</v>
      </c>
      <c r="X20">
        <v>1</v>
      </c>
      <c r="Y20">
        <v>6</v>
      </c>
      <c r="Z20">
        <v>8</v>
      </c>
      <c r="AA20" s="6">
        <v>14</v>
      </c>
      <c r="AB20">
        <v>1</v>
      </c>
      <c r="AC20">
        <v>4</v>
      </c>
      <c r="AD20">
        <v>2</v>
      </c>
      <c r="AE20" s="6">
        <v>6</v>
      </c>
      <c r="AF20">
        <v>1</v>
      </c>
      <c r="AG20">
        <v>9</v>
      </c>
      <c r="AH20">
        <v>3</v>
      </c>
      <c r="AI20" s="6">
        <v>12</v>
      </c>
      <c r="AJ20">
        <v>1</v>
      </c>
      <c r="AK20">
        <v>3</v>
      </c>
      <c r="AL20">
        <v>5</v>
      </c>
      <c r="AM20" s="6">
        <v>8</v>
      </c>
      <c r="AN20">
        <v>1</v>
      </c>
      <c r="AO20">
        <v>9</v>
      </c>
      <c r="AP20">
        <v>2</v>
      </c>
      <c r="AQ20" s="6">
        <v>11</v>
      </c>
      <c r="AR20">
        <v>1</v>
      </c>
      <c r="AS20">
        <v>34</v>
      </c>
      <c r="AT20">
        <v>24</v>
      </c>
      <c r="AU20" s="6">
        <v>58</v>
      </c>
      <c r="AV20">
        <v>6</v>
      </c>
      <c r="AW20">
        <v>0</v>
      </c>
      <c r="AX20">
        <v>0</v>
      </c>
      <c r="AY20" s="7">
        <v>0</v>
      </c>
      <c r="AZ20">
        <v>0</v>
      </c>
      <c r="BA20">
        <v>0</v>
      </c>
      <c r="BB20">
        <v>0</v>
      </c>
      <c r="BC20" s="7">
        <v>0</v>
      </c>
      <c r="BD20">
        <v>0</v>
      </c>
      <c r="BE20">
        <v>0</v>
      </c>
      <c r="BF20">
        <v>0</v>
      </c>
      <c r="BG20" s="7">
        <v>0</v>
      </c>
      <c r="BH20">
        <v>0</v>
      </c>
      <c r="BI20">
        <v>0</v>
      </c>
      <c r="BJ20">
        <v>0</v>
      </c>
      <c r="BK20" s="7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36</v>
      </c>
      <c r="CP20">
        <v>25</v>
      </c>
      <c r="CQ20" s="8">
        <v>61</v>
      </c>
      <c r="CR20">
        <v>7</v>
      </c>
    </row>
    <row r="21" spans="1:96">
      <c r="A21">
        <v>64020000</v>
      </c>
      <c r="B21" t="s">
        <v>334</v>
      </c>
      <c r="C21">
        <v>64020020</v>
      </c>
      <c r="D21" t="s">
        <v>123</v>
      </c>
      <c r="E21">
        <v>0</v>
      </c>
      <c r="F21">
        <v>0</v>
      </c>
      <c r="G21" s="4">
        <v>0</v>
      </c>
      <c r="H21">
        <v>0</v>
      </c>
      <c r="I21">
        <v>5</v>
      </c>
      <c r="J21">
        <v>2</v>
      </c>
      <c r="K21" s="4">
        <v>7</v>
      </c>
      <c r="L21">
        <v>1</v>
      </c>
      <c r="M21">
        <v>1</v>
      </c>
      <c r="N21">
        <v>2</v>
      </c>
      <c r="O21" s="4">
        <v>3</v>
      </c>
      <c r="P21">
        <v>1</v>
      </c>
      <c r="Q21">
        <v>6</v>
      </c>
      <c r="R21">
        <v>4</v>
      </c>
      <c r="S21" s="4">
        <v>10</v>
      </c>
      <c r="T21">
        <v>2</v>
      </c>
      <c r="U21">
        <v>6</v>
      </c>
      <c r="V21">
        <v>2</v>
      </c>
      <c r="W21" s="6">
        <v>8</v>
      </c>
      <c r="X21">
        <v>1</v>
      </c>
      <c r="Y21">
        <v>5</v>
      </c>
      <c r="Z21">
        <v>2</v>
      </c>
      <c r="AA21" s="6">
        <v>7</v>
      </c>
      <c r="AB21">
        <v>1</v>
      </c>
      <c r="AC21">
        <v>5</v>
      </c>
      <c r="AD21">
        <v>2</v>
      </c>
      <c r="AE21" s="6">
        <v>7</v>
      </c>
      <c r="AF21">
        <v>1</v>
      </c>
      <c r="AG21">
        <v>3</v>
      </c>
      <c r="AH21">
        <v>2</v>
      </c>
      <c r="AI21" s="6">
        <v>5</v>
      </c>
      <c r="AJ21">
        <v>1</v>
      </c>
      <c r="AK21">
        <v>2</v>
      </c>
      <c r="AL21">
        <v>2</v>
      </c>
      <c r="AM21" s="6">
        <v>4</v>
      </c>
      <c r="AN21">
        <v>1</v>
      </c>
      <c r="AO21">
        <v>6</v>
      </c>
      <c r="AP21">
        <v>1</v>
      </c>
      <c r="AQ21" s="6">
        <v>7</v>
      </c>
      <c r="AR21">
        <v>1</v>
      </c>
      <c r="AS21">
        <v>27</v>
      </c>
      <c r="AT21">
        <v>11</v>
      </c>
      <c r="AU21" s="6">
        <v>38</v>
      </c>
      <c r="AV21">
        <v>6</v>
      </c>
      <c r="AW21">
        <v>0</v>
      </c>
      <c r="AX21">
        <v>0</v>
      </c>
      <c r="AY21" s="7">
        <v>0</v>
      </c>
      <c r="AZ21">
        <v>0</v>
      </c>
      <c r="BA21">
        <v>0</v>
      </c>
      <c r="BB21">
        <v>0</v>
      </c>
      <c r="BC21" s="7">
        <v>0</v>
      </c>
      <c r="BD21">
        <v>0</v>
      </c>
      <c r="BE21">
        <v>0</v>
      </c>
      <c r="BF21">
        <v>0</v>
      </c>
      <c r="BG21" s="7">
        <v>0</v>
      </c>
      <c r="BH21">
        <v>0</v>
      </c>
      <c r="BI21">
        <v>0</v>
      </c>
      <c r="BJ21">
        <v>0</v>
      </c>
      <c r="BK21" s="7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33</v>
      </c>
      <c r="CP21">
        <v>15</v>
      </c>
      <c r="CQ21" s="8">
        <v>48</v>
      </c>
      <c r="CR21">
        <v>8</v>
      </c>
    </row>
    <row r="22" spans="1:96">
      <c r="A22">
        <v>64020000</v>
      </c>
      <c r="B22" t="s">
        <v>334</v>
      </c>
      <c r="C22">
        <v>64020021</v>
      </c>
      <c r="D22" t="s">
        <v>125</v>
      </c>
      <c r="E22">
        <v>0</v>
      </c>
      <c r="F22">
        <v>0</v>
      </c>
      <c r="G22" s="4">
        <v>0</v>
      </c>
      <c r="H22">
        <v>0</v>
      </c>
      <c r="I22">
        <v>0</v>
      </c>
      <c r="J22">
        <v>0</v>
      </c>
      <c r="K22" s="4">
        <v>0</v>
      </c>
      <c r="L22">
        <v>0</v>
      </c>
      <c r="M22">
        <v>0</v>
      </c>
      <c r="N22">
        <v>3</v>
      </c>
      <c r="O22" s="4">
        <v>3</v>
      </c>
      <c r="P22">
        <v>1</v>
      </c>
      <c r="Q22">
        <v>0</v>
      </c>
      <c r="R22">
        <v>3</v>
      </c>
      <c r="S22" s="4">
        <v>3</v>
      </c>
      <c r="T22">
        <v>1</v>
      </c>
      <c r="U22">
        <v>3</v>
      </c>
      <c r="V22">
        <v>0</v>
      </c>
      <c r="W22" s="6">
        <v>3</v>
      </c>
      <c r="X22">
        <v>1</v>
      </c>
      <c r="Y22">
        <v>4</v>
      </c>
      <c r="Z22">
        <v>0</v>
      </c>
      <c r="AA22" s="6">
        <v>4</v>
      </c>
      <c r="AB22">
        <v>1</v>
      </c>
      <c r="AC22">
        <v>2</v>
      </c>
      <c r="AD22">
        <v>1</v>
      </c>
      <c r="AE22" s="6">
        <v>3</v>
      </c>
      <c r="AF22">
        <v>1</v>
      </c>
      <c r="AG22">
        <v>3</v>
      </c>
      <c r="AH22">
        <v>3</v>
      </c>
      <c r="AI22" s="6">
        <v>6</v>
      </c>
      <c r="AJ22">
        <v>1</v>
      </c>
      <c r="AK22">
        <v>3</v>
      </c>
      <c r="AL22">
        <v>3</v>
      </c>
      <c r="AM22" s="6">
        <v>6</v>
      </c>
      <c r="AN22">
        <v>1</v>
      </c>
      <c r="AO22">
        <v>0</v>
      </c>
      <c r="AP22">
        <v>1</v>
      </c>
      <c r="AQ22" s="6">
        <v>1</v>
      </c>
      <c r="AR22">
        <v>1</v>
      </c>
      <c r="AS22">
        <v>15</v>
      </c>
      <c r="AT22">
        <v>8</v>
      </c>
      <c r="AU22" s="6">
        <v>23</v>
      </c>
      <c r="AV22">
        <v>6</v>
      </c>
      <c r="AW22">
        <v>0</v>
      </c>
      <c r="AX22">
        <v>0</v>
      </c>
      <c r="AY22" s="7">
        <v>0</v>
      </c>
      <c r="AZ22">
        <v>0</v>
      </c>
      <c r="BA22">
        <v>0</v>
      </c>
      <c r="BB22">
        <v>0</v>
      </c>
      <c r="BC22" s="7">
        <v>0</v>
      </c>
      <c r="BD22">
        <v>0</v>
      </c>
      <c r="BE22">
        <v>0</v>
      </c>
      <c r="BF22">
        <v>0</v>
      </c>
      <c r="BG22" s="7">
        <v>0</v>
      </c>
      <c r="BH22">
        <v>0</v>
      </c>
      <c r="BI22">
        <v>0</v>
      </c>
      <c r="BJ22">
        <v>0</v>
      </c>
      <c r="BK22" s="7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15</v>
      </c>
      <c r="CP22">
        <v>11</v>
      </c>
      <c r="CQ22" s="8">
        <v>26</v>
      </c>
      <c r="CR22">
        <v>7</v>
      </c>
    </row>
    <row r="23" spans="1:96">
      <c r="A23">
        <v>64020000</v>
      </c>
      <c r="B23" t="s">
        <v>334</v>
      </c>
      <c r="C23">
        <v>64020022</v>
      </c>
      <c r="D23" t="s">
        <v>138</v>
      </c>
      <c r="E23">
        <v>0</v>
      </c>
      <c r="F23">
        <v>0</v>
      </c>
      <c r="G23" s="4">
        <v>0</v>
      </c>
      <c r="H23">
        <v>0</v>
      </c>
      <c r="I23">
        <v>1</v>
      </c>
      <c r="J23">
        <v>0</v>
      </c>
      <c r="K23" s="4">
        <v>1</v>
      </c>
      <c r="L23">
        <v>1</v>
      </c>
      <c r="M23">
        <v>2</v>
      </c>
      <c r="N23">
        <v>1</v>
      </c>
      <c r="O23" s="4">
        <v>3</v>
      </c>
      <c r="P23">
        <v>1</v>
      </c>
      <c r="Q23">
        <v>3</v>
      </c>
      <c r="R23">
        <v>1</v>
      </c>
      <c r="S23" s="4">
        <v>4</v>
      </c>
      <c r="T23">
        <v>2</v>
      </c>
      <c r="U23">
        <v>3</v>
      </c>
      <c r="V23">
        <v>2</v>
      </c>
      <c r="W23" s="6">
        <v>5</v>
      </c>
      <c r="X23">
        <v>1</v>
      </c>
      <c r="Y23">
        <v>3</v>
      </c>
      <c r="Z23">
        <v>2</v>
      </c>
      <c r="AA23" s="6">
        <v>5</v>
      </c>
      <c r="AB23">
        <v>1</v>
      </c>
      <c r="AC23">
        <v>3</v>
      </c>
      <c r="AD23">
        <v>2</v>
      </c>
      <c r="AE23" s="6">
        <v>5</v>
      </c>
      <c r="AF23">
        <v>1</v>
      </c>
      <c r="AG23">
        <v>4</v>
      </c>
      <c r="AH23">
        <v>4</v>
      </c>
      <c r="AI23" s="6">
        <v>8</v>
      </c>
      <c r="AJ23">
        <v>1</v>
      </c>
      <c r="AK23">
        <v>3</v>
      </c>
      <c r="AL23">
        <v>2</v>
      </c>
      <c r="AM23" s="6">
        <v>5</v>
      </c>
      <c r="AN23">
        <v>1</v>
      </c>
      <c r="AO23">
        <v>3</v>
      </c>
      <c r="AP23">
        <v>1</v>
      </c>
      <c r="AQ23" s="6">
        <v>4</v>
      </c>
      <c r="AR23">
        <v>1</v>
      </c>
      <c r="AS23">
        <v>19</v>
      </c>
      <c r="AT23">
        <v>13</v>
      </c>
      <c r="AU23" s="6">
        <v>32</v>
      </c>
      <c r="AV23">
        <v>6</v>
      </c>
      <c r="AW23">
        <v>0</v>
      </c>
      <c r="AX23">
        <v>0</v>
      </c>
      <c r="AY23" s="7">
        <v>0</v>
      </c>
      <c r="AZ23">
        <v>0</v>
      </c>
      <c r="BA23">
        <v>0</v>
      </c>
      <c r="BB23">
        <v>0</v>
      </c>
      <c r="BC23" s="7">
        <v>0</v>
      </c>
      <c r="BD23">
        <v>0</v>
      </c>
      <c r="BE23">
        <v>0</v>
      </c>
      <c r="BF23">
        <v>0</v>
      </c>
      <c r="BG23" s="7">
        <v>0</v>
      </c>
      <c r="BH23">
        <v>0</v>
      </c>
      <c r="BI23">
        <v>0</v>
      </c>
      <c r="BJ23">
        <v>0</v>
      </c>
      <c r="BK23" s="7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22</v>
      </c>
      <c r="CP23">
        <v>14</v>
      </c>
      <c r="CQ23" s="8">
        <v>36</v>
      </c>
      <c r="CR23">
        <v>8</v>
      </c>
    </row>
    <row r="24" spans="1:96">
      <c r="A24">
        <v>64020000</v>
      </c>
      <c r="B24" t="s">
        <v>334</v>
      </c>
      <c r="C24">
        <v>64020023</v>
      </c>
      <c r="D24" t="s">
        <v>139</v>
      </c>
      <c r="E24">
        <v>0</v>
      </c>
      <c r="F24">
        <v>0</v>
      </c>
      <c r="G24" s="4">
        <v>0</v>
      </c>
      <c r="H24">
        <v>0</v>
      </c>
      <c r="I24">
        <v>4</v>
      </c>
      <c r="J24">
        <v>4</v>
      </c>
      <c r="K24" s="4">
        <v>8</v>
      </c>
      <c r="L24">
        <v>1</v>
      </c>
      <c r="M24">
        <v>3</v>
      </c>
      <c r="N24">
        <v>2</v>
      </c>
      <c r="O24" s="4">
        <v>5</v>
      </c>
      <c r="P24">
        <v>1</v>
      </c>
      <c r="Q24">
        <v>7</v>
      </c>
      <c r="R24">
        <v>6</v>
      </c>
      <c r="S24" s="4">
        <v>13</v>
      </c>
      <c r="T24">
        <v>2</v>
      </c>
      <c r="U24">
        <v>3</v>
      </c>
      <c r="V24">
        <v>9</v>
      </c>
      <c r="W24" s="6">
        <v>12</v>
      </c>
      <c r="X24">
        <v>1</v>
      </c>
      <c r="Y24">
        <v>2</v>
      </c>
      <c r="Z24">
        <v>3</v>
      </c>
      <c r="AA24" s="6">
        <v>5</v>
      </c>
      <c r="AB24">
        <v>1</v>
      </c>
      <c r="AC24">
        <v>12</v>
      </c>
      <c r="AD24">
        <v>6</v>
      </c>
      <c r="AE24" s="6">
        <v>18</v>
      </c>
      <c r="AF24">
        <v>1</v>
      </c>
      <c r="AG24">
        <v>11</v>
      </c>
      <c r="AH24">
        <v>4</v>
      </c>
      <c r="AI24" s="6">
        <v>15</v>
      </c>
      <c r="AJ24">
        <v>1</v>
      </c>
      <c r="AK24">
        <v>7</v>
      </c>
      <c r="AL24">
        <v>3</v>
      </c>
      <c r="AM24" s="6">
        <v>10</v>
      </c>
      <c r="AN24">
        <v>1</v>
      </c>
      <c r="AO24">
        <v>7</v>
      </c>
      <c r="AP24">
        <v>4</v>
      </c>
      <c r="AQ24" s="6">
        <v>11</v>
      </c>
      <c r="AR24">
        <v>1</v>
      </c>
      <c r="AS24">
        <v>42</v>
      </c>
      <c r="AT24">
        <v>29</v>
      </c>
      <c r="AU24" s="6">
        <v>71</v>
      </c>
      <c r="AV24">
        <v>6</v>
      </c>
      <c r="AW24">
        <v>0</v>
      </c>
      <c r="AX24">
        <v>0</v>
      </c>
      <c r="AY24" s="7">
        <v>0</v>
      </c>
      <c r="AZ24">
        <v>0</v>
      </c>
      <c r="BA24">
        <v>0</v>
      </c>
      <c r="BB24">
        <v>0</v>
      </c>
      <c r="BC24" s="7">
        <v>0</v>
      </c>
      <c r="BD24">
        <v>0</v>
      </c>
      <c r="BE24">
        <v>0</v>
      </c>
      <c r="BF24">
        <v>0</v>
      </c>
      <c r="BG24" s="7">
        <v>0</v>
      </c>
      <c r="BH24">
        <v>0</v>
      </c>
      <c r="BI24">
        <v>0</v>
      </c>
      <c r="BJ24">
        <v>0</v>
      </c>
      <c r="BK24" s="7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49</v>
      </c>
      <c r="CP24">
        <v>35</v>
      </c>
      <c r="CQ24" s="8">
        <v>84</v>
      </c>
      <c r="CR24">
        <v>8</v>
      </c>
    </row>
    <row r="25" spans="1:96">
      <c r="A25">
        <v>64020000</v>
      </c>
      <c r="B25" t="s">
        <v>334</v>
      </c>
      <c r="C25">
        <v>64020024</v>
      </c>
      <c r="D25" t="s">
        <v>141</v>
      </c>
      <c r="E25">
        <v>0</v>
      </c>
      <c r="F25">
        <v>0</v>
      </c>
      <c r="G25" s="4">
        <v>0</v>
      </c>
      <c r="H25">
        <v>0</v>
      </c>
      <c r="I25">
        <v>4</v>
      </c>
      <c r="J25">
        <v>6</v>
      </c>
      <c r="K25" s="4">
        <v>10</v>
      </c>
      <c r="L25">
        <v>1</v>
      </c>
      <c r="M25">
        <v>5</v>
      </c>
      <c r="N25">
        <v>2</v>
      </c>
      <c r="O25" s="4">
        <v>7</v>
      </c>
      <c r="P25">
        <v>1</v>
      </c>
      <c r="Q25">
        <v>9</v>
      </c>
      <c r="R25">
        <v>8</v>
      </c>
      <c r="S25" s="4">
        <v>17</v>
      </c>
      <c r="T25">
        <v>2</v>
      </c>
      <c r="U25">
        <v>2</v>
      </c>
      <c r="V25">
        <v>2</v>
      </c>
      <c r="W25" s="6">
        <v>4</v>
      </c>
      <c r="X25">
        <v>1</v>
      </c>
      <c r="Y25">
        <v>1</v>
      </c>
      <c r="Z25">
        <v>2</v>
      </c>
      <c r="AA25" s="6">
        <v>3</v>
      </c>
      <c r="AB25">
        <v>1</v>
      </c>
      <c r="AC25">
        <v>4</v>
      </c>
      <c r="AD25">
        <v>2</v>
      </c>
      <c r="AE25" s="6">
        <v>6</v>
      </c>
      <c r="AF25">
        <v>1</v>
      </c>
      <c r="AG25">
        <v>5</v>
      </c>
      <c r="AH25">
        <v>0</v>
      </c>
      <c r="AI25" s="6">
        <v>5</v>
      </c>
      <c r="AJ25">
        <v>1</v>
      </c>
      <c r="AK25">
        <v>0</v>
      </c>
      <c r="AL25">
        <v>2</v>
      </c>
      <c r="AM25" s="6">
        <v>2</v>
      </c>
      <c r="AN25">
        <v>1</v>
      </c>
      <c r="AO25">
        <v>4</v>
      </c>
      <c r="AP25">
        <v>0</v>
      </c>
      <c r="AQ25" s="6">
        <v>4</v>
      </c>
      <c r="AR25">
        <v>1</v>
      </c>
      <c r="AS25">
        <v>16</v>
      </c>
      <c r="AT25">
        <v>8</v>
      </c>
      <c r="AU25" s="6">
        <v>24</v>
      </c>
      <c r="AV25">
        <v>6</v>
      </c>
      <c r="AW25">
        <v>0</v>
      </c>
      <c r="AX25">
        <v>0</v>
      </c>
      <c r="AY25" s="7">
        <v>0</v>
      </c>
      <c r="AZ25">
        <v>0</v>
      </c>
      <c r="BA25">
        <v>0</v>
      </c>
      <c r="BB25">
        <v>0</v>
      </c>
      <c r="BC25" s="7">
        <v>0</v>
      </c>
      <c r="BD25">
        <v>0</v>
      </c>
      <c r="BE25">
        <v>0</v>
      </c>
      <c r="BF25">
        <v>0</v>
      </c>
      <c r="BG25" s="7">
        <v>0</v>
      </c>
      <c r="BH25">
        <v>0</v>
      </c>
      <c r="BI25">
        <v>0</v>
      </c>
      <c r="BJ25">
        <v>0</v>
      </c>
      <c r="BK25" s="7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25</v>
      </c>
      <c r="CP25">
        <v>16</v>
      </c>
      <c r="CQ25" s="8">
        <v>41</v>
      </c>
      <c r="CR25">
        <v>8</v>
      </c>
    </row>
    <row r="26" spans="1:96">
      <c r="A26">
        <v>64020000</v>
      </c>
      <c r="B26" t="s">
        <v>334</v>
      </c>
      <c r="C26">
        <v>64020025</v>
      </c>
      <c r="D26" t="s">
        <v>143</v>
      </c>
      <c r="E26">
        <v>0</v>
      </c>
      <c r="F26">
        <v>0</v>
      </c>
      <c r="G26" s="4">
        <v>0</v>
      </c>
      <c r="H26">
        <v>0</v>
      </c>
      <c r="I26">
        <v>0</v>
      </c>
      <c r="J26">
        <v>0</v>
      </c>
      <c r="K26" s="4">
        <v>0</v>
      </c>
      <c r="L26">
        <v>0</v>
      </c>
      <c r="M26">
        <v>0</v>
      </c>
      <c r="N26">
        <v>0</v>
      </c>
      <c r="O26" s="4">
        <v>0</v>
      </c>
      <c r="P26">
        <v>0</v>
      </c>
      <c r="Q26">
        <v>0</v>
      </c>
      <c r="R26">
        <v>0</v>
      </c>
      <c r="S26" s="4">
        <v>0</v>
      </c>
      <c r="T26">
        <v>0</v>
      </c>
      <c r="U26">
        <v>0</v>
      </c>
      <c r="V26">
        <v>0</v>
      </c>
      <c r="W26" s="6">
        <v>0</v>
      </c>
      <c r="X26">
        <v>0</v>
      </c>
      <c r="Y26">
        <v>0</v>
      </c>
      <c r="Z26">
        <v>0</v>
      </c>
      <c r="AA26" s="6">
        <v>0</v>
      </c>
      <c r="AB26">
        <v>0</v>
      </c>
      <c r="AC26">
        <v>1</v>
      </c>
      <c r="AD26">
        <v>1</v>
      </c>
      <c r="AE26" s="6">
        <v>2</v>
      </c>
      <c r="AF26">
        <v>1</v>
      </c>
      <c r="AG26">
        <v>0</v>
      </c>
      <c r="AH26">
        <v>1</v>
      </c>
      <c r="AI26" s="6">
        <v>1</v>
      </c>
      <c r="AJ26">
        <v>1</v>
      </c>
      <c r="AK26">
        <v>0</v>
      </c>
      <c r="AL26">
        <v>1</v>
      </c>
      <c r="AM26" s="6">
        <v>1</v>
      </c>
      <c r="AN26">
        <v>1</v>
      </c>
      <c r="AO26">
        <v>0</v>
      </c>
      <c r="AP26">
        <v>1</v>
      </c>
      <c r="AQ26" s="6">
        <v>1</v>
      </c>
      <c r="AR26">
        <v>1</v>
      </c>
      <c r="AS26">
        <v>1</v>
      </c>
      <c r="AT26">
        <v>4</v>
      </c>
      <c r="AU26" s="6">
        <v>5</v>
      </c>
      <c r="AV26">
        <v>4</v>
      </c>
      <c r="AW26">
        <v>0</v>
      </c>
      <c r="AX26">
        <v>0</v>
      </c>
      <c r="AY26" s="7">
        <v>0</v>
      </c>
      <c r="AZ26">
        <v>0</v>
      </c>
      <c r="BA26">
        <v>0</v>
      </c>
      <c r="BB26">
        <v>0</v>
      </c>
      <c r="BC26" s="7">
        <v>0</v>
      </c>
      <c r="BD26">
        <v>0</v>
      </c>
      <c r="BE26">
        <v>0</v>
      </c>
      <c r="BF26">
        <v>0</v>
      </c>
      <c r="BG26" s="7">
        <v>0</v>
      </c>
      <c r="BH26">
        <v>0</v>
      </c>
      <c r="BI26">
        <v>0</v>
      </c>
      <c r="BJ26">
        <v>0</v>
      </c>
      <c r="BK26" s="7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</v>
      </c>
      <c r="CP26">
        <v>4</v>
      </c>
      <c r="CQ26" s="8">
        <v>5</v>
      </c>
      <c r="CR26">
        <v>4</v>
      </c>
    </row>
    <row r="27" spans="1:96">
      <c r="A27">
        <v>64020000</v>
      </c>
      <c r="B27" t="s">
        <v>334</v>
      </c>
      <c r="C27">
        <v>64020027</v>
      </c>
      <c r="D27" t="s">
        <v>145</v>
      </c>
      <c r="E27">
        <v>0</v>
      </c>
      <c r="F27">
        <v>0</v>
      </c>
      <c r="G27" s="4">
        <v>0</v>
      </c>
      <c r="H27">
        <v>0</v>
      </c>
      <c r="I27">
        <v>1</v>
      </c>
      <c r="J27">
        <v>0</v>
      </c>
      <c r="K27" s="4">
        <v>1</v>
      </c>
      <c r="L27">
        <v>1</v>
      </c>
      <c r="M27">
        <v>2</v>
      </c>
      <c r="N27">
        <v>3</v>
      </c>
      <c r="O27" s="4">
        <v>5</v>
      </c>
      <c r="P27">
        <v>1</v>
      </c>
      <c r="Q27">
        <v>3</v>
      </c>
      <c r="R27">
        <v>3</v>
      </c>
      <c r="S27" s="4">
        <v>6</v>
      </c>
      <c r="T27">
        <v>2</v>
      </c>
      <c r="U27">
        <v>2</v>
      </c>
      <c r="V27">
        <v>4</v>
      </c>
      <c r="W27" s="6">
        <v>6</v>
      </c>
      <c r="X27">
        <v>1</v>
      </c>
      <c r="Y27">
        <v>3</v>
      </c>
      <c r="Z27">
        <v>2</v>
      </c>
      <c r="AA27" s="6">
        <v>5</v>
      </c>
      <c r="AB27">
        <v>1</v>
      </c>
      <c r="AC27">
        <v>4</v>
      </c>
      <c r="AD27">
        <v>0</v>
      </c>
      <c r="AE27" s="6">
        <v>4</v>
      </c>
      <c r="AF27">
        <v>1</v>
      </c>
      <c r="AG27">
        <v>2</v>
      </c>
      <c r="AH27">
        <v>3</v>
      </c>
      <c r="AI27" s="6">
        <v>5</v>
      </c>
      <c r="AJ27">
        <v>1</v>
      </c>
      <c r="AK27">
        <v>2</v>
      </c>
      <c r="AL27">
        <v>2</v>
      </c>
      <c r="AM27" s="6">
        <v>4</v>
      </c>
      <c r="AN27">
        <v>1</v>
      </c>
      <c r="AO27">
        <v>3</v>
      </c>
      <c r="AP27">
        <v>2</v>
      </c>
      <c r="AQ27" s="6">
        <v>5</v>
      </c>
      <c r="AR27">
        <v>1</v>
      </c>
      <c r="AS27">
        <v>16</v>
      </c>
      <c r="AT27">
        <v>13</v>
      </c>
      <c r="AU27" s="6">
        <v>29</v>
      </c>
      <c r="AV27">
        <v>6</v>
      </c>
      <c r="AW27">
        <v>0</v>
      </c>
      <c r="AX27">
        <v>0</v>
      </c>
      <c r="AY27" s="7">
        <v>0</v>
      </c>
      <c r="AZ27">
        <v>0</v>
      </c>
      <c r="BA27">
        <v>0</v>
      </c>
      <c r="BB27">
        <v>0</v>
      </c>
      <c r="BC27" s="7">
        <v>0</v>
      </c>
      <c r="BD27">
        <v>0</v>
      </c>
      <c r="BE27">
        <v>0</v>
      </c>
      <c r="BF27">
        <v>0</v>
      </c>
      <c r="BG27" s="7">
        <v>0</v>
      </c>
      <c r="BH27">
        <v>0</v>
      </c>
      <c r="BI27">
        <v>0</v>
      </c>
      <c r="BJ27">
        <v>0</v>
      </c>
      <c r="BK27" s="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19</v>
      </c>
      <c r="CP27">
        <v>16</v>
      </c>
      <c r="CQ27" s="8">
        <v>35</v>
      </c>
      <c r="CR27">
        <v>8</v>
      </c>
    </row>
    <row r="28" spans="1:96">
      <c r="A28">
        <v>64020000</v>
      </c>
      <c r="B28" t="s">
        <v>334</v>
      </c>
      <c r="C28">
        <v>64020029</v>
      </c>
      <c r="D28" t="s">
        <v>147</v>
      </c>
      <c r="E28">
        <v>6</v>
      </c>
      <c r="F28">
        <v>4</v>
      </c>
      <c r="G28" s="4">
        <v>10</v>
      </c>
      <c r="H28" s="3">
        <v>1</v>
      </c>
      <c r="I28">
        <v>9</v>
      </c>
      <c r="J28">
        <v>7</v>
      </c>
      <c r="K28" s="4">
        <v>16</v>
      </c>
      <c r="L28">
        <v>1</v>
      </c>
      <c r="M28">
        <v>9</v>
      </c>
      <c r="N28">
        <v>4</v>
      </c>
      <c r="O28" s="4">
        <v>13</v>
      </c>
      <c r="P28">
        <v>1</v>
      </c>
      <c r="Q28">
        <v>24</v>
      </c>
      <c r="R28">
        <v>15</v>
      </c>
      <c r="S28" s="4">
        <v>39</v>
      </c>
      <c r="T28">
        <v>3</v>
      </c>
      <c r="U28">
        <v>3</v>
      </c>
      <c r="V28">
        <v>7</v>
      </c>
      <c r="W28" s="6">
        <v>10</v>
      </c>
      <c r="X28">
        <v>1</v>
      </c>
      <c r="Y28">
        <v>5</v>
      </c>
      <c r="Z28">
        <v>4</v>
      </c>
      <c r="AA28" s="6">
        <v>9</v>
      </c>
      <c r="AB28">
        <v>1</v>
      </c>
      <c r="AC28">
        <v>8</v>
      </c>
      <c r="AD28">
        <v>4</v>
      </c>
      <c r="AE28" s="6">
        <v>12</v>
      </c>
      <c r="AF28">
        <v>1</v>
      </c>
      <c r="AG28">
        <v>3</v>
      </c>
      <c r="AH28">
        <v>1</v>
      </c>
      <c r="AI28" s="6">
        <v>4</v>
      </c>
      <c r="AJ28">
        <v>1</v>
      </c>
      <c r="AK28">
        <v>10</v>
      </c>
      <c r="AL28">
        <v>5</v>
      </c>
      <c r="AM28" s="6">
        <v>15</v>
      </c>
      <c r="AN28">
        <v>1</v>
      </c>
      <c r="AO28">
        <v>11</v>
      </c>
      <c r="AP28">
        <v>5</v>
      </c>
      <c r="AQ28" s="6">
        <v>16</v>
      </c>
      <c r="AR28">
        <v>1</v>
      </c>
      <c r="AS28">
        <v>40</v>
      </c>
      <c r="AT28">
        <v>26</v>
      </c>
      <c r="AU28" s="6">
        <v>66</v>
      </c>
      <c r="AV28">
        <v>6</v>
      </c>
      <c r="AW28">
        <v>6</v>
      </c>
      <c r="AX28">
        <v>12</v>
      </c>
      <c r="AY28" s="7">
        <v>18</v>
      </c>
      <c r="AZ28">
        <v>1</v>
      </c>
      <c r="BA28">
        <v>5</v>
      </c>
      <c r="BB28">
        <v>8</v>
      </c>
      <c r="BC28" s="7">
        <v>13</v>
      </c>
      <c r="BD28">
        <v>1</v>
      </c>
      <c r="BE28">
        <v>13</v>
      </c>
      <c r="BF28">
        <v>8</v>
      </c>
      <c r="BG28" s="7">
        <v>21</v>
      </c>
      <c r="BH28">
        <v>1</v>
      </c>
      <c r="BI28">
        <v>24</v>
      </c>
      <c r="BJ28">
        <v>28</v>
      </c>
      <c r="BK28" s="7">
        <v>52</v>
      </c>
      <c r="BL28">
        <v>3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88</v>
      </c>
      <c r="CP28">
        <v>69</v>
      </c>
      <c r="CQ28" s="8">
        <v>157</v>
      </c>
      <c r="CR28">
        <v>12</v>
      </c>
    </row>
    <row r="29" spans="1:96">
      <c r="A29">
        <v>64020000</v>
      </c>
      <c r="B29" t="s">
        <v>334</v>
      </c>
      <c r="C29">
        <v>64020030</v>
      </c>
      <c r="D29" t="s">
        <v>149</v>
      </c>
      <c r="E29">
        <v>3</v>
      </c>
      <c r="F29">
        <v>0</v>
      </c>
      <c r="G29" s="4">
        <v>3</v>
      </c>
      <c r="H29">
        <v>1</v>
      </c>
      <c r="I29">
        <v>9</v>
      </c>
      <c r="J29">
        <v>2</v>
      </c>
      <c r="K29" s="4">
        <v>11</v>
      </c>
      <c r="L29">
        <v>1</v>
      </c>
      <c r="M29">
        <v>2</v>
      </c>
      <c r="N29">
        <v>1</v>
      </c>
      <c r="O29" s="4">
        <v>3</v>
      </c>
      <c r="P29">
        <v>1</v>
      </c>
      <c r="Q29">
        <v>14</v>
      </c>
      <c r="R29">
        <v>3</v>
      </c>
      <c r="S29" s="4">
        <v>17</v>
      </c>
      <c r="T29">
        <v>3</v>
      </c>
      <c r="U29">
        <v>2</v>
      </c>
      <c r="V29">
        <v>4</v>
      </c>
      <c r="W29" s="6">
        <v>6</v>
      </c>
      <c r="X29">
        <v>1</v>
      </c>
      <c r="Y29">
        <v>2</v>
      </c>
      <c r="Z29">
        <v>1</v>
      </c>
      <c r="AA29" s="6">
        <v>3</v>
      </c>
      <c r="AB29">
        <v>1</v>
      </c>
      <c r="AC29">
        <v>1</v>
      </c>
      <c r="AD29">
        <v>1</v>
      </c>
      <c r="AE29" s="6">
        <v>2</v>
      </c>
      <c r="AF29">
        <v>1</v>
      </c>
      <c r="AG29">
        <v>2</v>
      </c>
      <c r="AH29">
        <v>2</v>
      </c>
      <c r="AI29" s="6">
        <v>4</v>
      </c>
      <c r="AJ29">
        <v>1</v>
      </c>
      <c r="AK29">
        <v>1</v>
      </c>
      <c r="AL29">
        <v>2</v>
      </c>
      <c r="AM29" s="6">
        <v>3</v>
      </c>
      <c r="AN29">
        <v>1</v>
      </c>
      <c r="AO29">
        <v>4</v>
      </c>
      <c r="AP29">
        <v>1</v>
      </c>
      <c r="AQ29" s="6">
        <v>5</v>
      </c>
      <c r="AR29">
        <v>1</v>
      </c>
      <c r="AS29">
        <v>12</v>
      </c>
      <c r="AT29">
        <v>11</v>
      </c>
      <c r="AU29" s="6">
        <v>23</v>
      </c>
      <c r="AV29">
        <v>6</v>
      </c>
      <c r="AW29">
        <v>0</v>
      </c>
      <c r="AX29">
        <v>0</v>
      </c>
      <c r="AY29" s="7">
        <v>0</v>
      </c>
      <c r="AZ29">
        <v>0</v>
      </c>
      <c r="BA29">
        <v>0</v>
      </c>
      <c r="BB29">
        <v>0</v>
      </c>
      <c r="BC29" s="7">
        <v>0</v>
      </c>
      <c r="BD29">
        <v>0</v>
      </c>
      <c r="BE29">
        <v>0</v>
      </c>
      <c r="BF29">
        <v>0</v>
      </c>
      <c r="BG29" s="7">
        <v>0</v>
      </c>
      <c r="BH29">
        <v>0</v>
      </c>
      <c r="BI29">
        <v>0</v>
      </c>
      <c r="BJ29">
        <v>0</v>
      </c>
      <c r="BK29" s="7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26</v>
      </c>
      <c r="CP29">
        <v>14</v>
      </c>
      <c r="CQ29" s="8">
        <v>40</v>
      </c>
      <c r="CR29">
        <v>9</v>
      </c>
    </row>
    <row r="30" spans="1:96">
      <c r="A30">
        <v>64020000</v>
      </c>
      <c r="B30" t="s">
        <v>334</v>
      </c>
      <c r="C30">
        <v>64020032</v>
      </c>
      <c r="D30" t="s">
        <v>335</v>
      </c>
      <c r="E30">
        <v>0</v>
      </c>
      <c r="F30">
        <v>0</v>
      </c>
      <c r="G30" s="4">
        <v>0</v>
      </c>
      <c r="H30">
        <v>0</v>
      </c>
      <c r="I30">
        <v>0</v>
      </c>
      <c r="J30">
        <v>2</v>
      </c>
      <c r="K30" s="4">
        <v>2</v>
      </c>
      <c r="L30">
        <v>1</v>
      </c>
      <c r="M30">
        <v>1</v>
      </c>
      <c r="N30">
        <v>1</v>
      </c>
      <c r="O30" s="4">
        <v>2</v>
      </c>
      <c r="P30">
        <v>1</v>
      </c>
      <c r="Q30">
        <v>1</v>
      </c>
      <c r="R30">
        <v>3</v>
      </c>
      <c r="S30" s="4">
        <v>4</v>
      </c>
      <c r="T30">
        <v>2</v>
      </c>
      <c r="U30">
        <v>4</v>
      </c>
      <c r="V30">
        <v>0</v>
      </c>
      <c r="W30" s="6">
        <v>4</v>
      </c>
      <c r="X30">
        <v>1</v>
      </c>
      <c r="Y30">
        <v>1</v>
      </c>
      <c r="Z30">
        <v>3</v>
      </c>
      <c r="AA30" s="6">
        <v>4</v>
      </c>
      <c r="AB30">
        <v>1</v>
      </c>
      <c r="AC30">
        <v>1</v>
      </c>
      <c r="AD30">
        <v>3</v>
      </c>
      <c r="AE30" s="6">
        <v>4</v>
      </c>
      <c r="AF30">
        <v>1</v>
      </c>
      <c r="AG30">
        <v>2</v>
      </c>
      <c r="AH30">
        <v>1</v>
      </c>
      <c r="AI30" s="6">
        <v>3</v>
      </c>
      <c r="AJ30">
        <v>1</v>
      </c>
      <c r="AK30">
        <v>3</v>
      </c>
      <c r="AL30">
        <v>3</v>
      </c>
      <c r="AM30" s="6">
        <v>6</v>
      </c>
      <c r="AN30">
        <v>1</v>
      </c>
      <c r="AO30">
        <v>1</v>
      </c>
      <c r="AP30">
        <v>2</v>
      </c>
      <c r="AQ30" s="6">
        <v>3</v>
      </c>
      <c r="AR30">
        <v>1</v>
      </c>
      <c r="AS30">
        <v>12</v>
      </c>
      <c r="AT30">
        <v>12</v>
      </c>
      <c r="AU30" s="6">
        <v>24</v>
      </c>
      <c r="AV30">
        <v>6</v>
      </c>
      <c r="AW30">
        <v>0</v>
      </c>
      <c r="AX30">
        <v>0</v>
      </c>
      <c r="AY30" s="7">
        <v>0</v>
      </c>
      <c r="AZ30">
        <v>0</v>
      </c>
      <c r="BA30">
        <v>0</v>
      </c>
      <c r="BB30">
        <v>0</v>
      </c>
      <c r="BC30" s="7">
        <v>0</v>
      </c>
      <c r="BD30">
        <v>0</v>
      </c>
      <c r="BE30">
        <v>0</v>
      </c>
      <c r="BF30">
        <v>0</v>
      </c>
      <c r="BG30" s="7">
        <v>0</v>
      </c>
      <c r="BH30">
        <v>0</v>
      </c>
      <c r="BI30">
        <v>0</v>
      </c>
      <c r="BJ30">
        <v>0</v>
      </c>
      <c r="BK30" s="7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13</v>
      </c>
      <c r="CP30">
        <v>15</v>
      </c>
      <c r="CQ30" s="8">
        <v>28</v>
      </c>
      <c r="CR30">
        <v>8</v>
      </c>
    </row>
    <row r="31" spans="1:96">
      <c r="A31">
        <v>64020000</v>
      </c>
      <c r="B31" t="s">
        <v>334</v>
      </c>
      <c r="C31">
        <v>64020033</v>
      </c>
      <c r="D31" t="s">
        <v>150</v>
      </c>
      <c r="E31">
        <v>0</v>
      </c>
      <c r="F31">
        <v>0</v>
      </c>
      <c r="G31" s="4">
        <v>0</v>
      </c>
      <c r="H31">
        <v>0</v>
      </c>
      <c r="I31">
        <v>1</v>
      </c>
      <c r="J31">
        <v>3</v>
      </c>
      <c r="K31" s="4">
        <v>4</v>
      </c>
      <c r="L31">
        <v>1</v>
      </c>
      <c r="M31">
        <v>2</v>
      </c>
      <c r="N31">
        <v>3</v>
      </c>
      <c r="O31" s="4">
        <v>5</v>
      </c>
      <c r="P31">
        <v>1</v>
      </c>
      <c r="Q31">
        <v>3</v>
      </c>
      <c r="R31">
        <v>6</v>
      </c>
      <c r="S31" s="4">
        <v>9</v>
      </c>
      <c r="T31">
        <v>2</v>
      </c>
      <c r="U31">
        <v>4</v>
      </c>
      <c r="V31">
        <v>1</v>
      </c>
      <c r="W31" s="6">
        <v>5</v>
      </c>
      <c r="X31">
        <v>1</v>
      </c>
      <c r="Y31">
        <v>8</v>
      </c>
      <c r="Z31">
        <v>1</v>
      </c>
      <c r="AA31" s="6">
        <v>9</v>
      </c>
      <c r="AB31">
        <v>1</v>
      </c>
      <c r="AC31">
        <v>6</v>
      </c>
      <c r="AD31">
        <v>3</v>
      </c>
      <c r="AE31" s="6">
        <v>9</v>
      </c>
      <c r="AF31">
        <v>1</v>
      </c>
      <c r="AG31">
        <v>7</v>
      </c>
      <c r="AH31">
        <v>2</v>
      </c>
      <c r="AI31" s="6">
        <v>9</v>
      </c>
      <c r="AJ31">
        <v>1</v>
      </c>
      <c r="AK31">
        <v>3</v>
      </c>
      <c r="AL31">
        <v>3</v>
      </c>
      <c r="AM31" s="6">
        <v>6</v>
      </c>
      <c r="AN31">
        <v>1</v>
      </c>
      <c r="AO31">
        <v>5</v>
      </c>
      <c r="AP31">
        <v>6</v>
      </c>
      <c r="AQ31" s="6">
        <v>11</v>
      </c>
      <c r="AR31">
        <v>1</v>
      </c>
      <c r="AS31">
        <v>33</v>
      </c>
      <c r="AT31">
        <v>16</v>
      </c>
      <c r="AU31" s="6">
        <v>49</v>
      </c>
      <c r="AV31">
        <v>6</v>
      </c>
      <c r="AW31">
        <v>0</v>
      </c>
      <c r="AX31">
        <v>0</v>
      </c>
      <c r="AY31" s="7">
        <v>0</v>
      </c>
      <c r="AZ31">
        <v>0</v>
      </c>
      <c r="BA31">
        <v>0</v>
      </c>
      <c r="BB31">
        <v>0</v>
      </c>
      <c r="BC31" s="7">
        <v>0</v>
      </c>
      <c r="BD31">
        <v>0</v>
      </c>
      <c r="BE31">
        <v>0</v>
      </c>
      <c r="BF31">
        <v>0</v>
      </c>
      <c r="BG31" s="7">
        <v>0</v>
      </c>
      <c r="BH31">
        <v>0</v>
      </c>
      <c r="BI31">
        <v>0</v>
      </c>
      <c r="BJ31">
        <v>0</v>
      </c>
      <c r="BK31" s="7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36</v>
      </c>
      <c r="CP31">
        <v>22</v>
      </c>
      <c r="CQ31" s="8">
        <v>58</v>
      </c>
      <c r="CR31">
        <v>8</v>
      </c>
    </row>
    <row r="32" spans="1:96">
      <c r="A32">
        <v>64020000</v>
      </c>
      <c r="B32" t="s">
        <v>334</v>
      </c>
      <c r="C32">
        <v>64020034</v>
      </c>
      <c r="D32" t="s">
        <v>152</v>
      </c>
      <c r="E32">
        <v>7</v>
      </c>
      <c r="F32">
        <v>6</v>
      </c>
      <c r="G32" s="4">
        <v>13</v>
      </c>
      <c r="H32">
        <v>1</v>
      </c>
      <c r="I32">
        <v>7</v>
      </c>
      <c r="J32">
        <v>11</v>
      </c>
      <c r="K32" s="4">
        <v>18</v>
      </c>
      <c r="L32">
        <v>1</v>
      </c>
      <c r="M32">
        <v>7</v>
      </c>
      <c r="N32">
        <v>5</v>
      </c>
      <c r="O32" s="4">
        <v>12</v>
      </c>
      <c r="P32">
        <v>1</v>
      </c>
      <c r="Q32">
        <v>21</v>
      </c>
      <c r="R32">
        <v>22</v>
      </c>
      <c r="S32" s="4">
        <v>43</v>
      </c>
      <c r="T32">
        <v>3</v>
      </c>
      <c r="U32">
        <v>9</v>
      </c>
      <c r="V32">
        <v>9</v>
      </c>
      <c r="W32" s="6">
        <v>18</v>
      </c>
      <c r="X32">
        <v>1</v>
      </c>
      <c r="Y32">
        <v>10</v>
      </c>
      <c r="Z32">
        <v>9</v>
      </c>
      <c r="AA32" s="6">
        <v>19</v>
      </c>
      <c r="AB32">
        <v>1</v>
      </c>
      <c r="AC32">
        <v>4</v>
      </c>
      <c r="AD32">
        <v>14</v>
      </c>
      <c r="AE32" s="6">
        <v>18</v>
      </c>
      <c r="AF32">
        <v>1</v>
      </c>
      <c r="AG32">
        <v>9</v>
      </c>
      <c r="AH32">
        <v>12</v>
      </c>
      <c r="AI32" s="6">
        <v>21</v>
      </c>
      <c r="AJ32">
        <v>1</v>
      </c>
      <c r="AK32">
        <v>9</v>
      </c>
      <c r="AL32">
        <v>6</v>
      </c>
      <c r="AM32" s="6">
        <v>15</v>
      </c>
      <c r="AN32">
        <v>1</v>
      </c>
      <c r="AO32">
        <v>16</v>
      </c>
      <c r="AP32">
        <v>11</v>
      </c>
      <c r="AQ32" s="6">
        <v>27</v>
      </c>
      <c r="AR32">
        <v>1</v>
      </c>
      <c r="AS32">
        <v>57</v>
      </c>
      <c r="AT32">
        <v>61</v>
      </c>
      <c r="AU32" s="6">
        <v>118</v>
      </c>
      <c r="AV32">
        <v>6</v>
      </c>
      <c r="AW32">
        <v>16</v>
      </c>
      <c r="AX32">
        <v>5</v>
      </c>
      <c r="AY32" s="7">
        <v>21</v>
      </c>
      <c r="AZ32">
        <v>1</v>
      </c>
      <c r="BA32">
        <v>17</v>
      </c>
      <c r="BB32">
        <v>13</v>
      </c>
      <c r="BC32" s="7">
        <v>30</v>
      </c>
      <c r="BD32">
        <v>1</v>
      </c>
      <c r="BE32">
        <v>9</v>
      </c>
      <c r="BF32">
        <v>5</v>
      </c>
      <c r="BG32" s="7">
        <v>14</v>
      </c>
      <c r="BH32">
        <v>1</v>
      </c>
      <c r="BI32">
        <v>42</v>
      </c>
      <c r="BJ32">
        <v>23</v>
      </c>
      <c r="BK32" s="7">
        <v>65</v>
      </c>
      <c r="BL32">
        <v>3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120</v>
      </c>
      <c r="CP32">
        <v>106</v>
      </c>
      <c r="CQ32" s="8">
        <v>226</v>
      </c>
      <c r="CR32">
        <v>12</v>
      </c>
    </row>
    <row r="33" spans="1:96">
      <c r="A33">
        <v>64020000</v>
      </c>
      <c r="B33" t="s">
        <v>334</v>
      </c>
      <c r="C33">
        <v>64020036</v>
      </c>
      <c r="D33" t="s">
        <v>154</v>
      </c>
      <c r="E33">
        <v>0</v>
      </c>
      <c r="F33">
        <v>0</v>
      </c>
      <c r="G33" s="4">
        <v>0</v>
      </c>
      <c r="H33">
        <v>0</v>
      </c>
      <c r="I33">
        <v>1</v>
      </c>
      <c r="J33">
        <v>2</v>
      </c>
      <c r="K33" s="4">
        <v>3</v>
      </c>
      <c r="L33">
        <v>1</v>
      </c>
      <c r="M33">
        <v>3</v>
      </c>
      <c r="N33">
        <v>1</v>
      </c>
      <c r="O33" s="4">
        <v>4</v>
      </c>
      <c r="P33">
        <v>1</v>
      </c>
      <c r="Q33">
        <v>4</v>
      </c>
      <c r="R33">
        <v>3</v>
      </c>
      <c r="S33" s="4">
        <v>7</v>
      </c>
      <c r="T33">
        <v>2</v>
      </c>
      <c r="U33">
        <v>4</v>
      </c>
      <c r="V33">
        <v>2</v>
      </c>
      <c r="W33" s="6">
        <v>6</v>
      </c>
      <c r="X33">
        <v>1</v>
      </c>
      <c r="Y33">
        <v>4</v>
      </c>
      <c r="Z33">
        <v>5</v>
      </c>
      <c r="AA33" s="6">
        <v>9</v>
      </c>
      <c r="AB33">
        <v>1</v>
      </c>
      <c r="AC33">
        <v>7</v>
      </c>
      <c r="AD33">
        <v>5</v>
      </c>
      <c r="AE33" s="6">
        <v>12</v>
      </c>
      <c r="AF33">
        <v>1</v>
      </c>
      <c r="AG33">
        <v>3</v>
      </c>
      <c r="AH33">
        <v>2</v>
      </c>
      <c r="AI33" s="6">
        <v>5</v>
      </c>
      <c r="AJ33">
        <v>1</v>
      </c>
      <c r="AK33">
        <v>0</v>
      </c>
      <c r="AL33">
        <v>2</v>
      </c>
      <c r="AM33" s="6">
        <v>2</v>
      </c>
      <c r="AN33">
        <v>1</v>
      </c>
      <c r="AO33">
        <v>4</v>
      </c>
      <c r="AP33">
        <v>3</v>
      </c>
      <c r="AQ33" s="6">
        <v>7</v>
      </c>
      <c r="AR33">
        <v>1</v>
      </c>
      <c r="AS33">
        <v>22</v>
      </c>
      <c r="AT33">
        <v>19</v>
      </c>
      <c r="AU33" s="6">
        <v>41</v>
      </c>
      <c r="AV33">
        <v>6</v>
      </c>
      <c r="AW33">
        <v>0</v>
      </c>
      <c r="AX33">
        <v>0</v>
      </c>
      <c r="AY33" s="7">
        <v>0</v>
      </c>
      <c r="AZ33">
        <v>0</v>
      </c>
      <c r="BA33">
        <v>0</v>
      </c>
      <c r="BB33">
        <v>0</v>
      </c>
      <c r="BC33" s="7">
        <v>0</v>
      </c>
      <c r="BD33">
        <v>0</v>
      </c>
      <c r="BE33">
        <v>0</v>
      </c>
      <c r="BF33">
        <v>0</v>
      </c>
      <c r="BG33" s="7">
        <v>0</v>
      </c>
      <c r="BH33">
        <v>0</v>
      </c>
      <c r="BI33">
        <v>0</v>
      </c>
      <c r="BJ33">
        <v>0</v>
      </c>
      <c r="BK33" s="7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26</v>
      </c>
      <c r="CP33">
        <v>22</v>
      </c>
      <c r="CQ33" s="8">
        <v>48</v>
      </c>
      <c r="CR33">
        <v>8</v>
      </c>
    </row>
    <row r="34" spans="1:96">
      <c r="A34">
        <v>64020000</v>
      </c>
      <c r="B34" t="s">
        <v>334</v>
      </c>
      <c r="C34">
        <v>64020037</v>
      </c>
      <c r="D34" t="s">
        <v>113</v>
      </c>
      <c r="E34">
        <v>2</v>
      </c>
      <c r="F34">
        <v>1</v>
      </c>
      <c r="G34" s="4">
        <v>3</v>
      </c>
      <c r="H34">
        <v>1</v>
      </c>
      <c r="I34">
        <v>2</v>
      </c>
      <c r="J34">
        <v>2</v>
      </c>
      <c r="K34" s="4">
        <v>4</v>
      </c>
      <c r="L34">
        <v>1</v>
      </c>
      <c r="M34">
        <v>1</v>
      </c>
      <c r="N34">
        <v>6</v>
      </c>
      <c r="O34" s="4">
        <v>7</v>
      </c>
      <c r="P34">
        <v>1</v>
      </c>
      <c r="Q34">
        <v>5</v>
      </c>
      <c r="R34">
        <v>9</v>
      </c>
      <c r="S34" s="4">
        <v>14</v>
      </c>
      <c r="T34">
        <v>3</v>
      </c>
      <c r="U34">
        <v>1</v>
      </c>
      <c r="V34">
        <v>1</v>
      </c>
      <c r="W34" s="6">
        <v>2</v>
      </c>
      <c r="X34">
        <v>1</v>
      </c>
      <c r="Y34">
        <v>1</v>
      </c>
      <c r="Z34">
        <v>3</v>
      </c>
      <c r="AA34" s="6">
        <v>4</v>
      </c>
      <c r="AB34">
        <v>1</v>
      </c>
      <c r="AC34">
        <v>0</v>
      </c>
      <c r="AD34">
        <v>0</v>
      </c>
      <c r="AE34" s="6">
        <v>0</v>
      </c>
      <c r="AF34">
        <v>0</v>
      </c>
      <c r="AG34">
        <v>3</v>
      </c>
      <c r="AH34">
        <v>8</v>
      </c>
      <c r="AI34" s="6">
        <v>11</v>
      </c>
      <c r="AJ34">
        <v>1</v>
      </c>
      <c r="AK34">
        <v>5</v>
      </c>
      <c r="AL34">
        <v>3</v>
      </c>
      <c r="AM34" s="6">
        <v>8</v>
      </c>
      <c r="AN34">
        <v>1</v>
      </c>
      <c r="AO34">
        <v>4</v>
      </c>
      <c r="AP34">
        <v>1</v>
      </c>
      <c r="AQ34" s="6">
        <v>5</v>
      </c>
      <c r="AR34">
        <v>1</v>
      </c>
      <c r="AS34">
        <v>14</v>
      </c>
      <c r="AT34">
        <v>16</v>
      </c>
      <c r="AU34" s="6">
        <v>30</v>
      </c>
      <c r="AV34">
        <v>5</v>
      </c>
      <c r="AW34">
        <v>0</v>
      </c>
      <c r="AX34">
        <v>0</v>
      </c>
      <c r="AY34" s="7">
        <v>0</v>
      </c>
      <c r="AZ34">
        <v>0</v>
      </c>
      <c r="BA34">
        <v>0</v>
      </c>
      <c r="BB34">
        <v>0</v>
      </c>
      <c r="BC34" s="7">
        <v>0</v>
      </c>
      <c r="BD34">
        <v>0</v>
      </c>
      <c r="BE34">
        <v>0</v>
      </c>
      <c r="BF34">
        <v>0</v>
      </c>
      <c r="BG34" s="7">
        <v>0</v>
      </c>
      <c r="BH34">
        <v>0</v>
      </c>
      <c r="BI34">
        <v>0</v>
      </c>
      <c r="BJ34">
        <v>0</v>
      </c>
      <c r="BK34" s="7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19</v>
      </c>
      <c r="CP34">
        <v>25</v>
      </c>
      <c r="CQ34" s="8">
        <v>44</v>
      </c>
      <c r="CR34">
        <v>8</v>
      </c>
    </row>
    <row r="35" spans="1:96">
      <c r="A35">
        <v>64020000</v>
      </c>
      <c r="B35" t="s">
        <v>334</v>
      </c>
      <c r="C35">
        <v>64020038</v>
      </c>
      <c r="D35" t="s">
        <v>108</v>
      </c>
      <c r="E35">
        <v>2</v>
      </c>
      <c r="F35">
        <v>3</v>
      </c>
      <c r="G35" s="4">
        <v>5</v>
      </c>
      <c r="H35">
        <v>1</v>
      </c>
      <c r="I35">
        <v>4</v>
      </c>
      <c r="J35">
        <v>2</v>
      </c>
      <c r="K35" s="4">
        <v>6</v>
      </c>
      <c r="L35">
        <v>1</v>
      </c>
      <c r="M35">
        <v>3</v>
      </c>
      <c r="N35">
        <v>4</v>
      </c>
      <c r="O35" s="4">
        <v>7</v>
      </c>
      <c r="P35">
        <v>1</v>
      </c>
      <c r="Q35">
        <v>9</v>
      </c>
      <c r="R35">
        <v>9</v>
      </c>
      <c r="S35" s="4">
        <v>18</v>
      </c>
      <c r="T35">
        <v>3</v>
      </c>
      <c r="U35">
        <v>4</v>
      </c>
      <c r="V35">
        <v>5</v>
      </c>
      <c r="W35" s="6">
        <v>9</v>
      </c>
      <c r="X35">
        <v>1</v>
      </c>
      <c r="Y35">
        <v>6</v>
      </c>
      <c r="Z35">
        <v>7</v>
      </c>
      <c r="AA35" s="6">
        <v>13</v>
      </c>
      <c r="AB35">
        <v>1</v>
      </c>
      <c r="AC35">
        <v>3</v>
      </c>
      <c r="AD35">
        <v>4</v>
      </c>
      <c r="AE35" s="6">
        <v>7</v>
      </c>
      <c r="AF35">
        <v>1</v>
      </c>
      <c r="AG35">
        <v>3</v>
      </c>
      <c r="AH35">
        <v>4</v>
      </c>
      <c r="AI35" s="6">
        <v>7</v>
      </c>
      <c r="AJ35">
        <v>1</v>
      </c>
      <c r="AK35">
        <v>1</v>
      </c>
      <c r="AL35">
        <v>1</v>
      </c>
      <c r="AM35" s="6">
        <v>2</v>
      </c>
      <c r="AN35">
        <v>1</v>
      </c>
      <c r="AO35">
        <v>7</v>
      </c>
      <c r="AP35">
        <v>3</v>
      </c>
      <c r="AQ35" s="6">
        <v>10</v>
      </c>
      <c r="AR35">
        <v>1</v>
      </c>
      <c r="AS35">
        <v>24</v>
      </c>
      <c r="AT35">
        <v>24</v>
      </c>
      <c r="AU35" s="6">
        <v>48</v>
      </c>
      <c r="AV35">
        <v>6</v>
      </c>
      <c r="AW35">
        <v>0</v>
      </c>
      <c r="AX35">
        <v>0</v>
      </c>
      <c r="AY35" s="7">
        <v>0</v>
      </c>
      <c r="AZ35">
        <v>0</v>
      </c>
      <c r="BA35">
        <v>0</v>
      </c>
      <c r="BB35">
        <v>0</v>
      </c>
      <c r="BC35" s="7">
        <v>0</v>
      </c>
      <c r="BD35">
        <v>0</v>
      </c>
      <c r="BE35">
        <v>0</v>
      </c>
      <c r="BF35">
        <v>0</v>
      </c>
      <c r="BG35" s="7">
        <v>0</v>
      </c>
      <c r="BH35">
        <v>0</v>
      </c>
      <c r="BI35">
        <v>0</v>
      </c>
      <c r="BJ35">
        <v>0</v>
      </c>
      <c r="BK35" s="7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33</v>
      </c>
      <c r="CP35">
        <v>33</v>
      </c>
      <c r="CQ35" s="8">
        <v>66</v>
      </c>
      <c r="CR35">
        <v>9</v>
      </c>
    </row>
    <row r="36" spans="1:96">
      <c r="A36">
        <v>64020000</v>
      </c>
      <c r="B36" t="s">
        <v>334</v>
      </c>
      <c r="C36">
        <v>64020039</v>
      </c>
      <c r="D36" t="s">
        <v>110</v>
      </c>
      <c r="E36">
        <v>5</v>
      </c>
      <c r="F36">
        <v>2</v>
      </c>
      <c r="G36" s="4">
        <v>7</v>
      </c>
      <c r="H36">
        <v>1</v>
      </c>
      <c r="I36">
        <v>4</v>
      </c>
      <c r="J36">
        <v>2</v>
      </c>
      <c r="K36" s="4">
        <v>6</v>
      </c>
      <c r="L36">
        <v>1</v>
      </c>
      <c r="M36">
        <v>6</v>
      </c>
      <c r="N36">
        <v>3</v>
      </c>
      <c r="O36" s="4">
        <v>9</v>
      </c>
      <c r="P36">
        <v>1</v>
      </c>
      <c r="Q36">
        <v>15</v>
      </c>
      <c r="R36">
        <v>7</v>
      </c>
      <c r="S36" s="4">
        <v>22</v>
      </c>
      <c r="T36">
        <v>3</v>
      </c>
      <c r="U36">
        <v>2</v>
      </c>
      <c r="V36">
        <v>2</v>
      </c>
      <c r="W36" s="6">
        <v>4</v>
      </c>
      <c r="X36">
        <v>1</v>
      </c>
      <c r="Y36">
        <v>10</v>
      </c>
      <c r="Z36">
        <v>4</v>
      </c>
      <c r="AA36" s="6">
        <v>14</v>
      </c>
      <c r="AB36">
        <v>1</v>
      </c>
      <c r="AC36">
        <v>7</v>
      </c>
      <c r="AD36">
        <v>2</v>
      </c>
      <c r="AE36" s="6">
        <v>9</v>
      </c>
      <c r="AF36">
        <v>1</v>
      </c>
      <c r="AG36">
        <v>8</v>
      </c>
      <c r="AH36">
        <v>6</v>
      </c>
      <c r="AI36" s="6">
        <v>14</v>
      </c>
      <c r="AJ36">
        <v>1</v>
      </c>
      <c r="AK36">
        <v>4</v>
      </c>
      <c r="AL36">
        <v>3</v>
      </c>
      <c r="AM36" s="6">
        <v>7</v>
      </c>
      <c r="AN36">
        <v>1</v>
      </c>
      <c r="AO36">
        <v>4</v>
      </c>
      <c r="AP36">
        <v>3</v>
      </c>
      <c r="AQ36" s="6">
        <v>7</v>
      </c>
      <c r="AR36">
        <v>1</v>
      </c>
      <c r="AS36">
        <v>35</v>
      </c>
      <c r="AT36">
        <v>20</v>
      </c>
      <c r="AU36" s="6">
        <v>55</v>
      </c>
      <c r="AV36">
        <v>6</v>
      </c>
      <c r="AW36">
        <v>0</v>
      </c>
      <c r="AX36">
        <v>0</v>
      </c>
      <c r="AY36" s="7">
        <v>0</v>
      </c>
      <c r="AZ36">
        <v>0</v>
      </c>
      <c r="BA36">
        <v>0</v>
      </c>
      <c r="BB36">
        <v>0</v>
      </c>
      <c r="BC36" s="7">
        <v>0</v>
      </c>
      <c r="BD36">
        <v>0</v>
      </c>
      <c r="BE36">
        <v>0</v>
      </c>
      <c r="BF36">
        <v>0</v>
      </c>
      <c r="BG36" s="7">
        <v>0</v>
      </c>
      <c r="BH36">
        <v>0</v>
      </c>
      <c r="BI36">
        <v>0</v>
      </c>
      <c r="BJ36">
        <v>0</v>
      </c>
      <c r="BK36" s="7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50</v>
      </c>
      <c r="CP36">
        <v>27</v>
      </c>
      <c r="CQ36" s="8">
        <v>77</v>
      </c>
      <c r="CR36">
        <v>9</v>
      </c>
    </row>
    <row r="37" spans="1:96">
      <c r="A37">
        <v>64020000</v>
      </c>
      <c r="B37" t="s">
        <v>334</v>
      </c>
      <c r="C37">
        <v>64020040</v>
      </c>
      <c r="D37" t="s">
        <v>336</v>
      </c>
      <c r="E37">
        <v>0</v>
      </c>
      <c r="F37">
        <v>0</v>
      </c>
      <c r="G37" s="4">
        <v>0</v>
      </c>
      <c r="H37">
        <v>0</v>
      </c>
      <c r="I37">
        <v>7</v>
      </c>
      <c r="J37">
        <v>7</v>
      </c>
      <c r="K37" s="4">
        <v>14</v>
      </c>
      <c r="L37">
        <v>1</v>
      </c>
      <c r="M37">
        <v>8</v>
      </c>
      <c r="N37">
        <v>9</v>
      </c>
      <c r="O37" s="4">
        <v>17</v>
      </c>
      <c r="P37">
        <v>1</v>
      </c>
      <c r="Q37">
        <v>15</v>
      </c>
      <c r="R37">
        <v>16</v>
      </c>
      <c r="S37" s="4">
        <v>31</v>
      </c>
      <c r="T37">
        <v>2</v>
      </c>
      <c r="U37">
        <v>8</v>
      </c>
      <c r="V37">
        <v>9</v>
      </c>
      <c r="W37" s="6">
        <v>17</v>
      </c>
      <c r="X37">
        <v>1</v>
      </c>
      <c r="Y37">
        <v>9</v>
      </c>
      <c r="Z37">
        <v>8</v>
      </c>
      <c r="AA37" s="6">
        <v>17</v>
      </c>
      <c r="AB37">
        <v>1</v>
      </c>
      <c r="AC37">
        <v>11</v>
      </c>
      <c r="AD37">
        <v>11</v>
      </c>
      <c r="AE37" s="6">
        <v>22</v>
      </c>
      <c r="AF37">
        <v>1</v>
      </c>
      <c r="AG37">
        <v>8</v>
      </c>
      <c r="AH37">
        <v>5</v>
      </c>
      <c r="AI37" s="6">
        <v>13</v>
      </c>
      <c r="AJ37">
        <v>1</v>
      </c>
      <c r="AK37">
        <v>11</v>
      </c>
      <c r="AL37">
        <v>5</v>
      </c>
      <c r="AM37" s="6">
        <v>16</v>
      </c>
      <c r="AN37">
        <v>1</v>
      </c>
      <c r="AO37">
        <v>15</v>
      </c>
      <c r="AP37">
        <v>9</v>
      </c>
      <c r="AQ37" s="6">
        <v>24</v>
      </c>
      <c r="AR37">
        <v>1</v>
      </c>
      <c r="AS37">
        <v>62</v>
      </c>
      <c r="AT37">
        <v>47</v>
      </c>
      <c r="AU37" s="6">
        <v>109</v>
      </c>
      <c r="AV37">
        <v>6</v>
      </c>
      <c r="AW37">
        <v>8</v>
      </c>
      <c r="AX37">
        <v>7</v>
      </c>
      <c r="AY37" s="7">
        <v>15</v>
      </c>
      <c r="AZ37">
        <v>1</v>
      </c>
      <c r="BA37">
        <v>6</v>
      </c>
      <c r="BB37">
        <v>4</v>
      </c>
      <c r="BC37" s="7">
        <v>10</v>
      </c>
      <c r="BD37">
        <v>1</v>
      </c>
      <c r="BE37">
        <v>6</v>
      </c>
      <c r="BF37">
        <v>4</v>
      </c>
      <c r="BG37" s="7">
        <v>10</v>
      </c>
      <c r="BH37">
        <v>1</v>
      </c>
      <c r="BI37">
        <v>20</v>
      </c>
      <c r="BJ37">
        <v>15</v>
      </c>
      <c r="BK37" s="7">
        <v>35</v>
      </c>
      <c r="BL37">
        <v>3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97</v>
      </c>
      <c r="CP37">
        <v>78</v>
      </c>
      <c r="CQ37" s="8">
        <v>175</v>
      </c>
      <c r="CR37">
        <v>11</v>
      </c>
    </row>
    <row r="38" spans="1:96">
      <c r="A38">
        <v>64020000</v>
      </c>
      <c r="B38" t="s">
        <v>334</v>
      </c>
      <c r="C38">
        <v>64020041</v>
      </c>
      <c r="D38" t="s">
        <v>337</v>
      </c>
      <c r="E38">
        <v>0</v>
      </c>
      <c r="F38">
        <v>1</v>
      </c>
      <c r="G38" s="4">
        <v>1</v>
      </c>
      <c r="H38">
        <v>1</v>
      </c>
      <c r="I38">
        <v>3</v>
      </c>
      <c r="J38">
        <v>0</v>
      </c>
      <c r="K38" s="4">
        <v>3</v>
      </c>
      <c r="L38">
        <v>1</v>
      </c>
      <c r="M38">
        <v>4</v>
      </c>
      <c r="N38">
        <v>2</v>
      </c>
      <c r="O38" s="4">
        <v>6</v>
      </c>
      <c r="P38">
        <v>1</v>
      </c>
      <c r="Q38">
        <v>7</v>
      </c>
      <c r="R38">
        <v>3</v>
      </c>
      <c r="S38" s="4">
        <v>10</v>
      </c>
      <c r="T38">
        <v>3</v>
      </c>
      <c r="U38">
        <v>5</v>
      </c>
      <c r="V38">
        <v>3</v>
      </c>
      <c r="W38" s="6">
        <v>8</v>
      </c>
      <c r="X38">
        <v>1</v>
      </c>
      <c r="Y38">
        <v>1</v>
      </c>
      <c r="Z38">
        <v>3</v>
      </c>
      <c r="AA38" s="6">
        <v>4</v>
      </c>
      <c r="AB38">
        <v>1</v>
      </c>
      <c r="AC38">
        <v>0</v>
      </c>
      <c r="AD38">
        <v>0</v>
      </c>
      <c r="AE38" s="6">
        <v>0</v>
      </c>
      <c r="AF38">
        <v>0</v>
      </c>
      <c r="AG38">
        <v>5</v>
      </c>
      <c r="AH38">
        <v>5</v>
      </c>
      <c r="AI38" s="6">
        <v>10</v>
      </c>
      <c r="AJ38">
        <v>1</v>
      </c>
      <c r="AK38">
        <v>9</v>
      </c>
      <c r="AL38">
        <v>13</v>
      </c>
      <c r="AM38" s="6">
        <v>22</v>
      </c>
      <c r="AN38">
        <v>1</v>
      </c>
      <c r="AO38">
        <v>5</v>
      </c>
      <c r="AP38">
        <v>12</v>
      </c>
      <c r="AQ38" s="6">
        <v>17</v>
      </c>
      <c r="AR38">
        <v>1</v>
      </c>
      <c r="AS38">
        <v>25</v>
      </c>
      <c r="AT38">
        <v>36</v>
      </c>
      <c r="AU38" s="6">
        <v>61</v>
      </c>
      <c r="AV38">
        <v>5</v>
      </c>
      <c r="AW38">
        <v>0</v>
      </c>
      <c r="AX38">
        <v>0</v>
      </c>
      <c r="AY38" s="7">
        <v>0</v>
      </c>
      <c r="AZ38">
        <v>0</v>
      </c>
      <c r="BA38">
        <v>0</v>
      </c>
      <c r="BB38">
        <v>0</v>
      </c>
      <c r="BC38" s="7">
        <v>0</v>
      </c>
      <c r="BD38">
        <v>0</v>
      </c>
      <c r="BE38">
        <v>0</v>
      </c>
      <c r="BF38">
        <v>0</v>
      </c>
      <c r="BG38" s="7">
        <v>0</v>
      </c>
      <c r="BH38">
        <v>0</v>
      </c>
      <c r="BI38">
        <v>0</v>
      </c>
      <c r="BJ38">
        <v>0</v>
      </c>
      <c r="BK38" s="7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32</v>
      </c>
      <c r="CP38">
        <v>39</v>
      </c>
      <c r="CQ38" s="8">
        <v>71</v>
      </c>
      <c r="CR38">
        <v>8</v>
      </c>
    </row>
    <row r="39" spans="1:96">
      <c r="A39">
        <v>64020000</v>
      </c>
      <c r="B39" t="s">
        <v>334</v>
      </c>
      <c r="C39">
        <v>64020042</v>
      </c>
      <c r="D39" t="s">
        <v>107</v>
      </c>
      <c r="E39">
        <v>0</v>
      </c>
      <c r="F39">
        <v>0</v>
      </c>
      <c r="G39" s="4">
        <v>0</v>
      </c>
      <c r="H39">
        <v>0</v>
      </c>
      <c r="I39">
        <v>5</v>
      </c>
      <c r="J39">
        <v>12</v>
      </c>
      <c r="K39" s="4">
        <v>17</v>
      </c>
      <c r="L39">
        <v>1</v>
      </c>
      <c r="M39">
        <v>9</v>
      </c>
      <c r="N39">
        <v>7</v>
      </c>
      <c r="O39" s="4">
        <v>16</v>
      </c>
      <c r="P39">
        <v>1</v>
      </c>
      <c r="Q39">
        <v>14</v>
      </c>
      <c r="R39">
        <v>19</v>
      </c>
      <c r="S39" s="4">
        <v>33</v>
      </c>
      <c r="T39">
        <v>2</v>
      </c>
      <c r="U39">
        <v>10</v>
      </c>
      <c r="V39">
        <v>11</v>
      </c>
      <c r="W39" s="6">
        <v>21</v>
      </c>
      <c r="X39">
        <v>1</v>
      </c>
      <c r="Y39">
        <v>18</v>
      </c>
      <c r="Z39">
        <v>8</v>
      </c>
      <c r="AA39" s="6">
        <v>26</v>
      </c>
      <c r="AB39">
        <v>1</v>
      </c>
      <c r="AC39">
        <v>13</v>
      </c>
      <c r="AD39">
        <v>12</v>
      </c>
      <c r="AE39" s="6">
        <v>25</v>
      </c>
      <c r="AF39">
        <v>1</v>
      </c>
      <c r="AG39">
        <v>17</v>
      </c>
      <c r="AH39">
        <v>10</v>
      </c>
      <c r="AI39" s="6">
        <v>27</v>
      </c>
      <c r="AJ39">
        <v>1</v>
      </c>
      <c r="AK39">
        <v>9</v>
      </c>
      <c r="AL39">
        <v>10</v>
      </c>
      <c r="AM39" s="6">
        <v>19</v>
      </c>
      <c r="AN39">
        <v>1</v>
      </c>
      <c r="AO39">
        <v>10</v>
      </c>
      <c r="AP39">
        <v>11</v>
      </c>
      <c r="AQ39" s="6">
        <v>21</v>
      </c>
      <c r="AR39">
        <v>1</v>
      </c>
      <c r="AS39">
        <v>77</v>
      </c>
      <c r="AT39">
        <v>62</v>
      </c>
      <c r="AU39" s="6">
        <v>139</v>
      </c>
      <c r="AV39">
        <v>6</v>
      </c>
      <c r="AW39">
        <v>15</v>
      </c>
      <c r="AX39">
        <v>17</v>
      </c>
      <c r="AY39" s="7">
        <v>32</v>
      </c>
      <c r="AZ39">
        <v>1</v>
      </c>
      <c r="BA39">
        <v>13</v>
      </c>
      <c r="BB39">
        <v>24</v>
      </c>
      <c r="BC39" s="7">
        <v>37</v>
      </c>
      <c r="BD39">
        <v>2</v>
      </c>
      <c r="BE39">
        <v>20</v>
      </c>
      <c r="BF39">
        <v>15</v>
      </c>
      <c r="BG39" s="7">
        <v>35</v>
      </c>
      <c r="BH39">
        <v>2</v>
      </c>
      <c r="BI39">
        <v>48</v>
      </c>
      <c r="BJ39">
        <v>56</v>
      </c>
      <c r="BK39" s="7">
        <v>104</v>
      </c>
      <c r="BL39">
        <v>5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139</v>
      </c>
      <c r="CP39">
        <v>137</v>
      </c>
      <c r="CQ39" s="8">
        <v>276</v>
      </c>
      <c r="CR39">
        <v>13</v>
      </c>
    </row>
    <row r="40" spans="1:96">
      <c r="A40">
        <v>64020000</v>
      </c>
      <c r="B40" t="s">
        <v>334</v>
      </c>
      <c r="C40">
        <v>64020043</v>
      </c>
      <c r="D40" t="s">
        <v>338</v>
      </c>
      <c r="E40">
        <v>2</v>
      </c>
      <c r="F40">
        <v>3</v>
      </c>
      <c r="G40" s="4">
        <v>5</v>
      </c>
      <c r="H40">
        <v>1</v>
      </c>
      <c r="I40">
        <v>2</v>
      </c>
      <c r="J40">
        <v>0</v>
      </c>
      <c r="K40" s="4">
        <v>2</v>
      </c>
      <c r="L40">
        <v>1</v>
      </c>
      <c r="M40">
        <v>6</v>
      </c>
      <c r="N40">
        <v>4</v>
      </c>
      <c r="O40" s="4">
        <v>10</v>
      </c>
      <c r="P40">
        <v>1</v>
      </c>
      <c r="Q40">
        <v>10</v>
      </c>
      <c r="R40">
        <v>7</v>
      </c>
      <c r="S40" s="4">
        <v>17</v>
      </c>
      <c r="T40">
        <v>3</v>
      </c>
      <c r="U40">
        <v>2</v>
      </c>
      <c r="V40">
        <v>1</v>
      </c>
      <c r="W40" s="6">
        <v>3</v>
      </c>
      <c r="X40">
        <v>1</v>
      </c>
      <c r="Y40">
        <v>3</v>
      </c>
      <c r="Z40">
        <v>6</v>
      </c>
      <c r="AA40" s="6">
        <v>9</v>
      </c>
      <c r="AB40">
        <v>1</v>
      </c>
      <c r="AC40">
        <v>2</v>
      </c>
      <c r="AD40">
        <v>2</v>
      </c>
      <c r="AE40" s="6">
        <v>4</v>
      </c>
      <c r="AF40">
        <v>1</v>
      </c>
      <c r="AG40">
        <v>5</v>
      </c>
      <c r="AH40">
        <v>3</v>
      </c>
      <c r="AI40" s="6">
        <v>8</v>
      </c>
      <c r="AJ40">
        <v>1</v>
      </c>
      <c r="AK40">
        <v>5</v>
      </c>
      <c r="AL40">
        <v>2</v>
      </c>
      <c r="AM40" s="6">
        <v>7</v>
      </c>
      <c r="AN40">
        <v>1</v>
      </c>
      <c r="AO40">
        <v>3</v>
      </c>
      <c r="AP40">
        <v>0</v>
      </c>
      <c r="AQ40" s="6">
        <v>3</v>
      </c>
      <c r="AR40">
        <v>1</v>
      </c>
      <c r="AS40">
        <v>20</v>
      </c>
      <c r="AT40">
        <v>14</v>
      </c>
      <c r="AU40" s="6">
        <v>34</v>
      </c>
      <c r="AV40">
        <v>6</v>
      </c>
      <c r="AW40">
        <v>0</v>
      </c>
      <c r="AX40">
        <v>0</v>
      </c>
      <c r="AY40" s="7">
        <v>0</v>
      </c>
      <c r="AZ40">
        <v>0</v>
      </c>
      <c r="BA40">
        <v>0</v>
      </c>
      <c r="BB40">
        <v>0</v>
      </c>
      <c r="BC40" s="7">
        <v>0</v>
      </c>
      <c r="BD40">
        <v>0</v>
      </c>
      <c r="BE40">
        <v>0</v>
      </c>
      <c r="BF40">
        <v>0</v>
      </c>
      <c r="BG40" s="7">
        <v>0</v>
      </c>
      <c r="BH40">
        <v>0</v>
      </c>
      <c r="BI40">
        <v>0</v>
      </c>
      <c r="BJ40">
        <v>0</v>
      </c>
      <c r="BK40" s="7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30</v>
      </c>
      <c r="CP40">
        <v>21</v>
      </c>
      <c r="CQ40" s="8">
        <v>51</v>
      </c>
      <c r="CR40">
        <v>9</v>
      </c>
    </row>
    <row r="41" spans="1:96">
      <c r="A41">
        <v>64020000</v>
      </c>
      <c r="B41" t="s">
        <v>334</v>
      </c>
      <c r="C41">
        <v>64020044</v>
      </c>
      <c r="D41" t="s">
        <v>272</v>
      </c>
      <c r="E41">
        <v>0</v>
      </c>
      <c r="F41">
        <v>0</v>
      </c>
      <c r="G41" s="4">
        <v>0</v>
      </c>
      <c r="H41">
        <v>0</v>
      </c>
      <c r="I41">
        <v>4</v>
      </c>
      <c r="J41">
        <v>4</v>
      </c>
      <c r="K41" s="4">
        <v>8</v>
      </c>
      <c r="L41">
        <v>1</v>
      </c>
      <c r="M41">
        <v>13</v>
      </c>
      <c r="N41">
        <v>6</v>
      </c>
      <c r="O41" s="4">
        <v>19</v>
      </c>
      <c r="P41">
        <v>1</v>
      </c>
      <c r="Q41">
        <v>17</v>
      </c>
      <c r="R41">
        <v>10</v>
      </c>
      <c r="S41" s="4">
        <v>27</v>
      </c>
      <c r="T41">
        <v>2</v>
      </c>
      <c r="U41">
        <v>5</v>
      </c>
      <c r="V41">
        <v>6</v>
      </c>
      <c r="W41" s="6">
        <v>11</v>
      </c>
      <c r="X41">
        <v>1</v>
      </c>
      <c r="Y41">
        <v>6</v>
      </c>
      <c r="Z41">
        <v>7</v>
      </c>
      <c r="AA41" s="6">
        <v>13</v>
      </c>
      <c r="AB41">
        <v>1</v>
      </c>
      <c r="AC41">
        <v>6</v>
      </c>
      <c r="AD41">
        <v>9</v>
      </c>
      <c r="AE41" s="6">
        <v>15</v>
      </c>
      <c r="AF41">
        <v>1</v>
      </c>
      <c r="AG41">
        <v>10</v>
      </c>
      <c r="AH41">
        <v>12</v>
      </c>
      <c r="AI41" s="6">
        <v>22</v>
      </c>
      <c r="AJ41">
        <v>1</v>
      </c>
      <c r="AK41">
        <v>9</v>
      </c>
      <c r="AL41">
        <v>9</v>
      </c>
      <c r="AM41" s="6">
        <v>18</v>
      </c>
      <c r="AN41">
        <v>1</v>
      </c>
      <c r="AO41">
        <v>7</v>
      </c>
      <c r="AP41">
        <v>1</v>
      </c>
      <c r="AQ41" s="6">
        <v>8</v>
      </c>
      <c r="AR41">
        <v>1</v>
      </c>
      <c r="AS41">
        <v>43</v>
      </c>
      <c r="AT41">
        <v>44</v>
      </c>
      <c r="AU41" s="6">
        <v>87</v>
      </c>
      <c r="AV41">
        <v>6</v>
      </c>
      <c r="AW41">
        <v>10</v>
      </c>
      <c r="AX41">
        <v>14</v>
      </c>
      <c r="AY41" s="7">
        <v>24</v>
      </c>
      <c r="AZ41">
        <v>1</v>
      </c>
      <c r="BA41">
        <v>7</v>
      </c>
      <c r="BB41">
        <v>9</v>
      </c>
      <c r="BC41" s="7">
        <v>16</v>
      </c>
      <c r="BD41">
        <v>1</v>
      </c>
      <c r="BE41">
        <v>9</v>
      </c>
      <c r="BF41">
        <v>6</v>
      </c>
      <c r="BG41" s="7">
        <v>15</v>
      </c>
      <c r="BH41">
        <v>1</v>
      </c>
      <c r="BI41">
        <v>26</v>
      </c>
      <c r="BJ41">
        <v>29</v>
      </c>
      <c r="BK41" s="7">
        <v>55</v>
      </c>
      <c r="BL41">
        <v>3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86</v>
      </c>
      <c r="CP41">
        <v>83</v>
      </c>
      <c r="CQ41" s="8">
        <v>169</v>
      </c>
      <c r="CR41">
        <v>11</v>
      </c>
    </row>
    <row r="42" spans="1:96">
      <c r="A42">
        <v>64020000</v>
      </c>
      <c r="B42" t="s">
        <v>334</v>
      </c>
      <c r="C42">
        <v>64020045</v>
      </c>
      <c r="D42" t="s">
        <v>273</v>
      </c>
      <c r="E42">
        <v>0</v>
      </c>
      <c r="F42">
        <v>0</v>
      </c>
      <c r="G42" s="4">
        <v>0</v>
      </c>
      <c r="H42">
        <v>0</v>
      </c>
      <c r="I42">
        <v>2</v>
      </c>
      <c r="J42">
        <v>2</v>
      </c>
      <c r="K42" s="4">
        <v>4</v>
      </c>
      <c r="L42">
        <v>1</v>
      </c>
      <c r="M42">
        <v>2</v>
      </c>
      <c r="N42">
        <v>2</v>
      </c>
      <c r="O42" s="4">
        <v>4</v>
      </c>
      <c r="P42">
        <v>1</v>
      </c>
      <c r="Q42">
        <v>4</v>
      </c>
      <c r="R42">
        <v>4</v>
      </c>
      <c r="S42" s="4">
        <v>8</v>
      </c>
      <c r="T42">
        <v>2</v>
      </c>
      <c r="U42">
        <v>2</v>
      </c>
      <c r="V42">
        <v>4</v>
      </c>
      <c r="W42" s="6">
        <v>6</v>
      </c>
      <c r="X42">
        <v>1</v>
      </c>
      <c r="Y42">
        <v>2</v>
      </c>
      <c r="Z42">
        <v>1</v>
      </c>
      <c r="AA42" s="6">
        <v>3</v>
      </c>
      <c r="AB42">
        <v>1</v>
      </c>
      <c r="AC42">
        <v>4</v>
      </c>
      <c r="AD42">
        <v>1</v>
      </c>
      <c r="AE42" s="6">
        <v>5</v>
      </c>
      <c r="AF42">
        <v>1</v>
      </c>
      <c r="AG42">
        <v>5</v>
      </c>
      <c r="AH42">
        <v>3</v>
      </c>
      <c r="AI42" s="6">
        <v>8</v>
      </c>
      <c r="AJ42">
        <v>1</v>
      </c>
      <c r="AK42">
        <v>6</v>
      </c>
      <c r="AL42">
        <v>6</v>
      </c>
      <c r="AM42" s="6">
        <v>12</v>
      </c>
      <c r="AN42">
        <v>1</v>
      </c>
      <c r="AO42">
        <v>7</v>
      </c>
      <c r="AP42">
        <v>4</v>
      </c>
      <c r="AQ42" s="6">
        <v>11</v>
      </c>
      <c r="AR42">
        <v>1</v>
      </c>
      <c r="AS42">
        <v>26</v>
      </c>
      <c r="AT42">
        <v>19</v>
      </c>
      <c r="AU42" s="6">
        <v>45</v>
      </c>
      <c r="AV42">
        <v>6</v>
      </c>
      <c r="AW42">
        <v>0</v>
      </c>
      <c r="AX42">
        <v>0</v>
      </c>
      <c r="AY42" s="7">
        <v>0</v>
      </c>
      <c r="AZ42">
        <v>0</v>
      </c>
      <c r="BA42">
        <v>0</v>
      </c>
      <c r="BB42">
        <v>0</v>
      </c>
      <c r="BC42" s="7">
        <v>0</v>
      </c>
      <c r="BD42">
        <v>0</v>
      </c>
      <c r="BE42">
        <v>0</v>
      </c>
      <c r="BF42">
        <v>0</v>
      </c>
      <c r="BG42" s="7">
        <v>0</v>
      </c>
      <c r="BH42">
        <v>0</v>
      </c>
      <c r="BI42">
        <v>0</v>
      </c>
      <c r="BJ42">
        <v>0</v>
      </c>
      <c r="BK42" s="7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30</v>
      </c>
      <c r="CP42">
        <v>23</v>
      </c>
      <c r="CQ42" s="8">
        <v>53</v>
      </c>
      <c r="CR42">
        <v>8</v>
      </c>
    </row>
    <row r="43" spans="1:96">
      <c r="A43">
        <v>64020000</v>
      </c>
      <c r="B43" t="s">
        <v>334</v>
      </c>
      <c r="C43">
        <v>64020046</v>
      </c>
      <c r="D43" t="s">
        <v>274</v>
      </c>
      <c r="E43" s="3">
        <v>0</v>
      </c>
      <c r="F43" s="3">
        <v>0</v>
      </c>
      <c r="G43" s="5">
        <v>0</v>
      </c>
      <c r="H43" s="3">
        <v>0</v>
      </c>
      <c r="I43" s="3">
        <v>10</v>
      </c>
      <c r="J43" s="3">
        <v>5</v>
      </c>
      <c r="K43" s="5">
        <v>15</v>
      </c>
      <c r="L43" s="3">
        <v>1</v>
      </c>
      <c r="M43" s="3">
        <v>11</v>
      </c>
      <c r="N43" s="3">
        <v>11</v>
      </c>
      <c r="O43" s="5">
        <v>22</v>
      </c>
      <c r="P43" s="3">
        <v>1</v>
      </c>
      <c r="Q43">
        <v>21</v>
      </c>
      <c r="R43">
        <v>16</v>
      </c>
      <c r="S43" s="4">
        <v>37</v>
      </c>
      <c r="T43">
        <v>2</v>
      </c>
      <c r="U43">
        <v>14</v>
      </c>
      <c r="V43">
        <v>12</v>
      </c>
      <c r="W43" s="6">
        <v>26</v>
      </c>
      <c r="X43">
        <v>1</v>
      </c>
      <c r="Y43">
        <v>10</v>
      </c>
      <c r="Z43">
        <v>15</v>
      </c>
      <c r="AA43" s="6">
        <v>25</v>
      </c>
      <c r="AB43">
        <v>1</v>
      </c>
      <c r="AC43">
        <v>17</v>
      </c>
      <c r="AD43">
        <v>5</v>
      </c>
      <c r="AE43" s="6">
        <v>22</v>
      </c>
      <c r="AF43">
        <v>1</v>
      </c>
      <c r="AG43">
        <v>18</v>
      </c>
      <c r="AH43">
        <v>14</v>
      </c>
      <c r="AI43" s="6">
        <v>32</v>
      </c>
      <c r="AJ43">
        <v>1</v>
      </c>
      <c r="AK43">
        <v>15</v>
      </c>
      <c r="AL43">
        <v>11</v>
      </c>
      <c r="AM43" s="6">
        <v>26</v>
      </c>
      <c r="AN43">
        <v>1</v>
      </c>
      <c r="AO43">
        <v>22</v>
      </c>
      <c r="AP43">
        <v>7</v>
      </c>
      <c r="AQ43" s="6">
        <v>29</v>
      </c>
      <c r="AR43">
        <v>1</v>
      </c>
      <c r="AS43">
        <v>96</v>
      </c>
      <c r="AT43">
        <v>64</v>
      </c>
      <c r="AU43" s="6">
        <v>160</v>
      </c>
      <c r="AV43">
        <v>6</v>
      </c>
      <c r="AW43">
        <v>20</v>
      </c>
      <c r="AX43">
        <v>14</v>
      </c>
      <c r="AY43" s="7">
        <v>34</v>
      </c>
      <c r="AZ43">
        <v>1</v>
      </c>
      <c r="BA43">
        <v>22</v>
      </c>
      <c r="BB43">
        <v>15</v>
      </c>
      <c r="BC43" s="7">
        <v>37</v>
      </c>
      <c r="BD43">
        <v>1</v>
      </c>
      <c r="BE43">
        <v>18</v>
      </c>
      <c r="BF43">
        <v>13</v>
      </c>
      <c r="BG43" s="7">
        <v>31</v>
      </c>
      <c r="BH43">
        <v>1</v>
      </c>
      <c r="BI43">
        <v>60</v>
      </c>
      <c r="BJ43">
        <v>42</v>
      </c>
      <c r="BK43" s="7">
        <v>102</v>
      </c>
      <c r="BL43">
        <v>3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177</v>
      </c>
      <c r="CP43">
        <v>122</v>
      </c>
      <c r="CQ43" s="8">
        <v>299</v>
      </c>
      <c r="CR43">
        <v>11</v>
      </c>
    </row>
    <row r="44" spans="1:96">
      <c r="A44">
        <v>64020000</v>
      </c>
      <c r="B44" t="s">
        <v>334</v>
      </c>
      <c r="C44">
        <v>64020047</v>
      </c>
      <c r="D44" t="s">
        <v>275</v>
      </c>
      <c r="E44">
        <v>5</v>
      </c>
      <c r="F44">
        <v>4</v>
      </c>
      <c r="G44" s="4">
        <v>9</v>
      </c>
      <c r="H44">
        <v>1</v>
      </c>
      <c r="I44">
        <v>13</v>
      </c>
      <c r="J44">
        <v>6</v>
      </c>
      <c r="K44" s="4">
        <v>19</v>
      </c>
      <c r="L44">
        <v>1</v>
      </c>
      <c r="M44">
        <v>12</v>
      </c>
      <c r="N44">
        <v>9</v>
      </c>
      <c r="O44" s="4">
        <v>21</v>
      </c>
      <c r="P44">
        <v>1</v>
      </c>
      <c r="Q44">
        <v>30</v>
      </c>
      <c r="R44">
        <v>19</v>
      </c>
      <c r="S44" s="4">
        <v>49</v>
      </c>
      <c r="T44">
        <v>3</v>
      </c>
      <c r="U44">
        <v>15</v>
      </c>
      <c r="V44">
        <v>8</v>
      </c>
      <c r="W44" s="6">
        <v>23</v>
      </c>
      <c r="X44">
        <v>1</v>
      </c>
      <c r="Y44">
        <v>17</v>
      </c>
      <c r="Z44">
        <v>20</v>
      </c>
      <c r="AA44" s="6">
        <v>37</v>
      </c>
      <c r="AB44">
        <v>1</v>
      </c>
      <c r="AC44">
        <v>16</v>
      </c>
      <c r="AD44">
        <v>25</v>
      </c>
      <c r="AE44" s="6">
        <v>41</v>
      </c>
      <c r="AF44">
        <v>2</v>
      </c>
      <c r="AG44">
        <v>19</v>
      </c>
      <c r="AH44">
        <v>22</v>
      </c>
      <c r="AI44" s="6">
        <v>41</v>
      </c>
      <c r="AJ44">
        <v>2</v>
      </c>
      <c r="AK44">
        <v>25</v>
      </c>
      <c r="AL44">
        <v>10</v>
      </c>
      <c r="AM44" s="6">
        <v>35</v>
      </c>
      <c r="AN44">
        <v>1</v>
      </c>
      <c r="AO44">
        <v>15</v>
      </c>
      <c r="AP44">
        <v>20</v>
      </c>
      <c r="AQ44" s="6">
        <v>35</v>
      </c>
      <c r="AR44">
        <v>1</v>
      </c>
      <c r="AS44">
        <v>107</v>
      </c>
      <c r="AT44">
        <v>105</v>
      </c>
      <c r="AU44" s="6">
        <v>212</v>
      </c>
      <c r="AV44">
        <v>8</v>
      </c>
      <c r="AW44">
        <v>18</v>
      </c>
      <c r="AX44">
        <v>9</v>
      </c>
      <c r="AY44" s="7">
        <v>27</v>
      </c>
      <c r="AZ44">
        <v>1</v>
      </c>
      <c r="BA44">
        <v>15</v>
      </c>
      <c r="BB44">
        <v>12</v>
      </c>
      <c r="BC44" s="7">
        <v>27</v>
      </c>
      <c r="BD44">
        <v>1</v>
      </c>
      <c r="BE44">
        <v>17</v>
      </c>
      <c r="BF44">
        <v>5</v>
      </c>
      <c r="BG44" s="7">
        <v>22</v>
      </c>
      <c r="BH44">
        <v>1</v>
      </c>
      <c r="BI44">
        <v>50</v>
      </c>
      <c r="BJ44">
        <v>26</v>
      </c>
      <c r="BK44" s="7">
        <v>76</v>
      </c>
      <c r="BL44">
        <v>3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187</v>
      </c>
      <c r="CP44">
        <v>150</v>
      </c>
      <c r="CQ44" s="8">
        <v>337</v>
      </c>
      <c r="CR44">
        <v>14</v>
      </c>
    </row>
    <row r="45" spans="1:96">
      <c r="A45">
        <v>64020000</v>
      </c>
      <c r="B45" t="s">
        <v>334</v>
      </c>
      <c r="C45">
        <v>64020048</v>
      </c>
      <c r="D45" t="s">
        <v>276</v>
      </c>
      <c r="E45">
        <v>3</v>
      </c>
      <c r="F45">
        <v>2</v>
      </c>
      <c r="G45" s="4">
        <v>5</v>
      </c>
      <c r="H45">
        <v>1</v>
      </c>
      <c r="I45">
        <v>5</v>
      </c>
      <c r="J45">
        <v>6</v>
      </c>
      <c r="K45" s="4">
        <v>11</v>
      </c>
      <c r="L45">
        <v>1</v>
      </c>
      <c r="M45">
        <v>8</v>
      </c>
      <c r="N45">
        <v>8</v>
      </c>
      <c r="O45" s="4">
        <v>16</v>
      </c>
      <c r="P45">
        <v>1</v>
      </c>
      <c r="Q45">
        <v>16</v>
      </c>
      <c r="R45">
        <v>16</v>
      </c>
      <c r="S45" s="4">
        <v>32</v>
      </c>
      <c r="T45">
        <v>3</v>
      </c>
      <c r="U45">
        <v>6</v>
      </c>
      <c r="V45">
        <v>12</v>
      </c>
      <c r="W45" s="6">
        <v>18</v>
      </c>
      <c r="X45">
        <v>1</v>
      </c>
      <c r="Y45">
        <v>10</v>
      </c>
      <c r="Z45">
        <v>6</v>
      </c>
      <c r="AA45" s="6">
        <v>16</v>
      </c>
      <c r="AB45">
        <v>1</v>
      </c>
      <c r="AC45">
        <v>6</v>
      </c>
      <c r="AD45">
        <v>6</v>
      </c>
      <c r="AE45" s="6">
        <v>12</v>
      </c>
      <c r="AF45">
        <v>1</v>
      </c>
      <c r="AG45">
        <v>9</v>
      </c>
      <c r="AH45">
        <v>4</v>
      </c>
      <c r="AI45" s="6">
        <v>13</v>
      </c>
      <c r="AJ45">
        <v>1</v>
      </c>
      <c r="AK45">
        <v>10</v>
      </c>
      <c r="AL45">
        <v>12</v>
      </c>
      <c r="AM45" s="6">
        <v>22</v>
      </c>
      <c r="AN45">
        <v>1</v>
      </c>
      <c r="AO45">
        <v>8</v>
      </c>
      <c r="AP45">
        <v>9</v>
      </c>
      <c r="AQ45" s="6">
        <v>17</v>
      </c>
      <c r="AR45">
        <v>1</v>
      </c>
      <c r="AS45">
        <v>49</v>
      </c>
      <c r="AT45">
        <v>49</v>
      </c>
      <c r="AU45" s="6">
        <v>98</v>
      </c>
      <c r="AV45">
        <v>6</v>
      </c>
      <c r="AW45">
        <v>14</v>
      </c>
      <c r="AX45">
        <v>8</v>
      </c>
      <c r="AY45" s="7">
        <v>22</v>
      </c>
      <c r="AZ45">
        <v>1</v>
      </c>
      <c r="BA45">
        <v>12</v>
      </c>
      <c r="BB45">
        <v>5</v>
      </c>
      <c r="BC45" s="7">
        <v>17</v>
      </c>
      <c r="BD45">
        <v>1</v>
      </c>
      <c r="BE45">
        <v>9</v>
      </c>
      <c r="BF45">
        <v>5</v>
      </c>
      <c r="BG45" s="7">
        <v>14</v>
      </c>
      <c r="BH45">
        <v>1</v>
      </c>
      <c r="BI45">
        <v>35</v>
      </c>
      <c r="BJ45">
        <v>18</v>
      </c>
      <c r="BK45" s="7">
        <v>53</v>
      </c>
      <c r="BL45">
        <v>3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100</v>
      </c>
      <c r="CP45">
        <v>83</v>
      </c>
      <c r="CQ45" s="8">
        <v>183</v>
      </c>
      <c r="CR45">
        <v>12</v>
      </c>
    </row>
    <row r="46" spans="1:96">
      <c r="A46">
        <v>64020000</v>
      </c>
      <c r="B46" t="s">
        <v>334</v>
      </c>
      <c r="C46">
        <v>64020049</v>
      </c>
      <c r="D46" t="s">
        <v>277</v>
      </c>
      <c r="E46">
        <v>0</v>
      </c>
      <c r="F46">
        <v>0</v>
      </c>
      <c r="G46" s="4">
        <v>0</v>
      </c>
      <c r="H46">
        <v>0</v>
      </c>
      <c r="I46">
        <v>2</v>
      </c>
      <c r="J46">
        <v>1</v>
      </c>
      <c r="K46" s="4">
        <v>3</v>
      </c>
      <c r="L46">
        <v>1</v>
      </c>
      <c r="M46">
        <v>1</v>
      </c>
      <c r="N46">
        <v>1</v>
      </c>
      <c r="O46" s="4">
        <v>2</v>
      </c>
      <c r="P46">
        <v>1</v>
      </c>
      <c r="Q46">
        <v>3</v>
      </c>
      <c r="R46">
        <v>2</v>
      </c>
      <c r="S46" s="4">
        <v>5</v>
      </c>
      <c r="T46">
        <v>2</v>
      </c>
      <c r="U46">
        <v>5</v>
      </c>
      <c r="V46">
        <v>1</v>
      </c>
      <c r="W46" s="6">
        <v>6</v>
      </c>
      <c r="X46">
        <v>1</v>
      </c>
      <c r="Y46">
        <v>6</v>
      </c>
      <c r="Z46">
        <v>2</v>
      </c>
      <c r="AA46" s="6">
        <v>8</v>
      </c>
      <c r="AB46">
        <v>1</v>
      </c>
      <c r="AC46">
        <v>5</v>
      </c>
      <c r="AD46">
        <v>4</v>
      </c>
      <c r="AE46" s="6">
        <v>9</v>
      </c>
      <c r="AF46">
        <v>1</v>
      </c>
      <c r="AG46">
        <v>6</v>
      </c>
      <c r="AH46">
        <v>3</v>
      </c>
      <c r="AI46" s="6">
        <v>9</v>
      </c>
      <c r="AJ46">
        <v>1</v>
      </c>
      <c r="AK46">
        <v>4</v>
      </c>
      <c r="AL46">
        <v>1</v>
      </c>
      <c r="AM46" s="6">
        <v>5</v>
      </c>
      <c r="AN46">
        <v>1</v>
      </c>
      <c r="AO46">
        <v>3</v>
      </c>
      <c r="AP46">
        <v>5</v>
      </c>
      <c r="AQ46" s="6">
        <v>8</v>
      </c>
      <c r="AR46">
        <v>1</v>
      </c>
      <c r="AS46">
        <v>29</v>
      </c>
      <c r="AT46">
        <v>16</v>
      </c>
      <c r="AU46" s="6">
        <v>45</v>
      </c>
      <c r="AV46">
        <v>6</v>
      </c>
      <c r="AW46">
        <v>0</v>
      </c>
      <c r="AX46">
        <v>0</v>
      </c>
      <c r="AY46" s="7">
        <v>0</v>
      </c>
      <c r="AZ46">
        <v>0</v>
      </c>
      <c r="BA46">
        <v>0</v>
      </c>
      <c r="BB46">
        <v>0</v>
      </c>
      <c r="BC46" s="7">
        <v>0</v>
      </c>
      <c r="BD46">
        <v>0</v>
      </c>
      <c r="BE46">
        <v>0</v>
      </c>
      <c r="BF46">
        <v>0</v>
      </c>
      <c r="BG46" s="7">
        <v>0</v>
      </c>
      <c r="BH46">
        <v>0</v>
      </c>
      <c r="BI46">
        <v>0</v>
      </c>
      <c r="BJ46">
        <v>0</v>
      </c>
      <c r="BK46" s="7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32</v>
      </c>
      <c r="CP46">
        <v>18</v>
      </c>
      <c r="CQ46" s="8">
        <v>50</v>
      </c>
      <c r="CR46">
        <v>8</v>
      </c>
    </row>
    <row r="47" spans="1:96">
      <c r="A47">
        <v>64020000</v>
      </c>
      <c r="B47" t="s">
        <v>334</v>
      </c>
      <c r="C47">
        <v>64020050</v>
      </c>
      <c r="D47" t="s">
        <v>278</v>
      </c>
      <c r="E47">
        <v>0</v>
      </c>
      <c r="F47">
        <v>0</v>
      </c>
      <c r="G47" s="4">
        <v>0</v>
      </c>
      <c r="H47">
        <v>0</v>
      </c>
      <c r="I47">
        <v>2</v>
      </c>
      <c r="J47">
        <v>0</v>
      </c>
      <c r="K47" s="4">
        <v>2</v>
      </c>
      <c r="L47">
        <v>1</v>
      </c>
      <c r="M47">
        <v>5</v>
      </c>
      <c r="N47">
        <v>1</v>
      </c>
      <c r="O47" s="4">
        <v>6</v>
      </c>
      <c r="P47">
        <v>1</v>
      </c>
      <c r="Q47">
        <v>7</v>
      </c>
      <c r="R47">
        <v>1</v>
      </c>
      <c r="S47" s="4">
        <v>8</v>
      </c>
      <c r="T47">
        <v>2</v>
      </c>
      <c r="U47">
        <v>4</v>
      </c>
      <c r="V47">
        <v>3</v>
      </c>
      <c r="W47" s="6">
        <v>7</v>
      </c>
      <c r="X47">
        <v>1</v>
      </c>
      <c r="Y47">
        <v>2</v>
      </c>
      <c r="Z47">
        <v>4</v>
      </c>
      <c r="AA47" s="6">
        <v>6</v>
      </c>
      <c r="AB47">
        <v>1</v>
      </c>
      <c r="AC47">
        <v>1</v>
      </c>
      <c r="AD47">
        <v>4</v>
      </c>
      <c r="AE47" s="6">
        <v>5</v>
      </c>
      <c r="AF47">
        <v>1</v>
      </c>
      <c r="AG47">
        <v>3</v>
      </c>
      <c r="AH47">
        <v>2</v>
      </c>
      <c r="AI47" s="6">
        <v>5</v>
      </c>
      <c r="AJ47">
        <v>1</v>
      </c>
      <c r="AK47">
        <v>2</v>
      </c>
      <c r="AL47">
        <v>0</v>
      </c>
      <c r="AM47" s="6">
        <v>2</v>
      </c>
      <c r="AN47">
        <v>1</v>
      </c>
      <c r="AO47">
        <v>1</v>
      </c>
      <c r="AP47">
        <v>2</v>
      </c>
      <c r="AQ47" s="6">
        <v>3</v>
      </c>
      <c r="AR47">
        <v>1</v>
      </c>
      <c r="AS47">
        <v>13</v>
      </c>
      <c r="AT47">
        <v>15</v>
      </c>
      <c r="AU47" s="6">
        <v>28</v>
      </c>
      <c r="AV47">
        <v>6</v>
      </c>
      <c r="AW47">
        <v>0</v>
      </c>
      <c r="AX47">
        <v>0</v>
      </c>
      <c r="AY47" s="7">
        <v>0</v>
      </c>
      <c r="AZ47">
        <v>0</v>
      </c>
      <c r="BA47">
        <v>0</v>
      </c>
      <c r="BB47">
        <v>0</v>
      </c>
      <c r="BC47" s="7">
        <v>0</v>
      </c>
      <c r="BD47">
        <v>0</v>
      </c>
      <c r="BE47">
        <v>0</v>
      </c>
      <c r="BF47">
        <v>0</v>
      </c>
      <c r="BG47" s="7">
        <v>0</v>
      </c>
      <c r="BH47">
        <v>0</v>
      </c>
      <c r="BI47">
        <v>0</v>
      </c>
      <c r="BJ47">
        <v>0</v>
      </c>
      <c r="BK47" s="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20</v>
      </c>
      <c r="CP47">
        <v>16</v>
      </c>
      <c r="CQ47" s="8">
        <v>36</v>
      </c>
      <c r="CR47">
        <v>8</v>
      </c>
    </row>
    <row r="48" spans="1:96">
      <c r="A48">
        <v>64020000</v>
      </c>
      <c r="B48" t="s">
        <v>334</v>
      </c>
      <c r="C48">
        <v>64020051</v>
      </c>
      <c r="D48" t="s">
        <v>279</v>
      </c>
      <c r="E48">
        <v>8</v>
      </c>
      <c r="F48">
        <v>11</v>
      </c>
      <c r="G48" s="4">
        <v>19</v>
      </c>
      <c r="H48">
        <v>1</v>
      </c>
      <c r="I48">
        <v>9</v>
      </c>
      <c r="J48">
        <v>3</v>
      </c>
      <c r="K48" s="4">
        <v>12</v>
      </c>
      <c r="L48">
        <v>1</v>
      </c>
      <c r="M48">
        <v>8</v>
      </c>
      <c r="N48">
        <v>8</v>
      </c>
      <c r="O48" s="4">
        <v>16</v>
      </c>
      <c r="P48">
        <v>1</v>
      </c>
      <c r="Q48">
        <v>25</v>
      </c>
      <c r="R48">
        <v>22</v>
      </c>
      <c r="S48" s="4">
        <v>47</v>
      </c>
      <c r="T48">
        <v>3</v>
      </c>
      <c r="U48">
        <v>6</v>
      </c>
      <c r="V48">
        <v>8</v>
      </c>
      <c r="W48" s="6">
        <v>14</v>
      </c>
      <c r="X48">
        <v>1</v>
      </c>
      <c r="Y48">
        <v>7</v>
      </c>
      <c r="Z48">
        <v>9</v>
      </c>
      <c r="AA48" s="6">
        <v>16</v>
      </c>
      <c r="AB48">
        <v>1</v>
      </c>
      <c r="AC48">
        <v>12</v>
      </c>
      <c r="AD48">
        <v>5</v>
      </c>
      <c r="AE48" s="6">
        <v>17</v>
      </c>
      <c r="AF48">
        <v>1</v>
      </c>
      <c r="AG48">
        <v>5</v>
      </c>
      <c r="AH48">
        <v>4</v>
      </c>
      <c r="AI48" s="6">
        <v>9</v>
      </c>
      <c r="AJ48">
        <v>1</v>
      </c>
      <c r="AK48">
        <v>7</v>
      </c>
      <c r="AL48">
        <v>9</v>
      </c>
      <c r="AM48" s="6">
        <v>16</v>
      </c>
      <c r="AN48">
        <v>1</v>
      </c>
      <c r="AO48">
        <v>7</v>
      </c>
      <c r="AP48">
        <v>9</v>
      </c>
      <c r="AQ48" s="6">
        <v>16</v>
      </c>
      <c r="AR48">
        <v>1</v>
      </c>
      <c r="AS48">
        <v>44</v>
      </c>
      <c r="AT48">
        <v>44</v>
      </c>
      <c r="AU48" s="6">
        <v>88</v>
      </c>
      <c r="AV48">
        <v>6</v>
      </c>
      <c r="AW48">
        <v>0</v>
      </c>
      <c r="AX48">
        <v>0</v>
      </c>
      <c r="AY48" s="7">
        <v>0</v>
      </c>
      <c r="AZ48">
        <v>0</v>
      </c>
      <c r="BA48">
        <v>0</v>
      </c>
      <c r="BB48">
        <v>0</v>
      </c>
      <c r="BC48" s="7">
        <v>0</v>
      </c>
      <c r="BD48">
        <v>0</v>
      </c>
      <c r="BE48">
        <v>0</v>
      </c>
      <c r="BF48">
        <v>0</v>
      </c>
      <c r="BG48" s="7">
        <v>0</v>
      </c>
      <c r="BH48">
        <v>0</v>
      </c>
      <c r="BI48">
        <v>0</v>
      </c>
      <c r="BJ48">
        <v>0</v>
      </c>
      <c r="BK48" s="7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69</v>
      </c>
      <c r="CP48">
        <v>66</v>
      </c>
      <c r="CQ48" s="8">
        <v>135</v>
      </c>
      <c r="CR48">
        <v>9</v>
      </c>
    </row>
    <row r="49" spans="1:96">
      <c r="A49">
        <v>64020000</v>
      </c>
      <c r="B49" t="s">
        <v>334</v>
      </c>
      <c r="C49">
        <v>64020053</v>
      </c>
      <c r="D49" t="s">
        <v>179</v>
      </c>
      <c r="E49">
        <v>2</v>
      </c>
      <c r="F49">
        <v>1</v>
      </c>
      <c r="G49" s="4">
        <v>3</v>
      </c>
      <c r="H49">
        <v>1</v>
      </c>
      <c r="I49">
        <v>3</v>
      </c>
      <c r="J49">
        <v>2</v>
      </c>
      <c r="K49" s="4">
        <v>5</v>
      </c>
      <c r="L49">
        <v>1</v>
      </c>
      <c r="M49">
        <v>1</v>
      </c>
      <c r="N49">
        <v>1</v>
      </c>
      <c r="O49" s="4">
        <v>2</v>
      </c>
      <c r="P49">
        <v>1</v>
      </c>
      <c r="Q49">
        <v>6</v>
      </c>
      <c r="R49">
        <v>4</v>
      </c>
      <c r="S49" s="4">
        <v>10</v>
      </c>
      <c r="T49">
        <v>3</v>
      </c>
      <c r="U49">
        <v>1</v>
      </c>
      <c r="V49">
        <v>2</v>
      </c>
      <c r="W49" s="6">
        <v>3</v>
      </c>
      <c r="X49">
        <v>1</v>
      </c>
      <c r="Y49">
        <v>2</v>
      </c>
      <c r="Z49">
        <v>1</v>
      </c>
      <c r="AA49" s="6">
        <v>3</v>
      </c>
      <c r="AB49">
        <v>1</v>
      </c>
      <c r="AC49">
        <v>3</v>
      </c>
      <c r="AD49">
        <v>3</v>
      </c>
      <c r="AE49" s="6">
        <v>6</v>
      </c>
      <c r="AF49">
        <v>1</v>
      </c>
      <c r="AG49">
        <v>2</v>
      </c>
      <c r="AH49">
        <v>2</v>
      </c>
      <c r="AI49" s="6">
        <v>4</v>
      </c>
      <c r="AJ49">
        <v>1</v>
      </c>
      <c r="AK49">
        <v>5</v>
      </c>
      <c r="AL49">
        <v>0</v>
      </c>
      <c r="AM49" s="6">
        <v>5</v>
      </c>
      <c r="AN49">
        <v>1</v>
      </c>
      <c r="AO49">
        <v>7</v>
      </c>
      <c r="AP49">
        <v>2</v>
      </c>
      <c r="AQ49" s="6">
        <v>9</v>
      </c>
      <c r="AR49">
        <v>1</v>
      </c>
      <c r="AS49">
        <v>20</v>
      </c>
      <c r="AT49">
        <v>10</v>
      </c>
      <c r="AU49" s="6">
        <v>30</v>
      </c>
      <c r="AV49">
        <v>6</v>
      </c>
      <c r="AW49">
        <v>0</v>
      </c>
      <c r="AX49">
        <v>0</v>
      </c>
      <c r="AY49" s="7">
        <v>0</v>
      </c>
      <c r="AZ49">
        <v>0</v>
      </c>
      <c r="BA49">
        <v>0</v>
      </c>
      <c r="BB49">
        <v>0</v>
      </c>
      <c r="BC49" s="7">
        <v>0</v>
      </c>
      <c r="BD49">
        <v>0</v>
      </c>
      <c r="BE49">
        <v>0</v>
      </c>
      <c r="BF49">
        <v>0</v>
      </c>
      <c r="BG49" s="7">
        <v>0</v>
      </c>
      <c r="BH49">
        <v>0</v>
      </c>
      <c r="BI49">
        <v>0</v>
      </c>
      <c r="BJ49">
        <v>0</v>
      </c>
      <c r="BK49" s="7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26</v>
      </c>
      <c r="CP49">
        <v>14</v>
      </c>
      <c r="CQ49" s="8">
        <v>40</v>
      </c>
      <c r="CR49">
        <v>9</v>
      </c>
    </row>
    <row r="50" spans="1:96">
      <c r="A50">
        <v>64020000</v>
      </c>
      <c r="B50" t="s">
        <v>334</v>
      </c>
      <c r="C50">
        <v>64020055</v>
      </c>
      <c r="D50" t="s">
        <v>180</v>
      </c>
      <c r="E50">
        <v>1</v>
      </c>
      <c r="F50">
        <v>2</v>
      </c>
      <c r="G50" s="4">
        <v>3</v>
      </c>
      <c r="H50">
        <v>1</v>
      </c>
      <c r="I50">
        <v>1</v>
      </c>
      <c r="J50">
        <v>0</v>
      </c>
      <c r="K50" s="4">
        <v>1</v>
      </c>
      <c r="L50">
        <v>1</v>
      </c>
      <c r="M50">
        <v>3</v>
      </c>
      <c r="N50">
        <v>3</v>
      </c>
      <c r="O50" s="4">
        <v>6</v>
      </c>
      <c r="P50">
        <v>1</v>
      </c>
      <c r="Q50">
        <v>5</v>
      </c>
      <c r="R50">
        <v>5</v>
      </c>
      <c r="S50" s="4">
        <v>10</v>
      </c>
      <c r="T50">
        <v>3</v>
      </c>
      <c r="U50">
        <v>3</v>
      </c>
      <c r="V50">
        <v>2</v>
      </c>
      <c r="W50" s="6">
        <v>5</v>
      </c>
      <c r="X50">
        <v>1</v>
      </c>
      <c r="Y50">
        <v>2</v>
      </c>
      <c r="Z50">
        <v>0</v>
      </c>
      <c r="AA50" s="6">
        <v>2</v>
      </c>
      <c r="AB50">
        <v>1</v>
      </c>
      <c r="AC50">
        <v>0</v>
      </c>
      <c r="AD50">
        <v>1</v>
      </c>
      <c r="AE50" s="6">
        <v>1</v>
      </c>
      <c r="AF50">
        <v>1</v>
      </c>
      <c r="AG50">
        <v>3</v>
      </c>
      <c r="AH50">
        <v>0</v>
      </c>
      <c r="AI50" s="6">
        <v>3</v>
      </c>
      <c r="AJ50">
        <v>1</v>
      </c>
      <c r="AK50">
        <v>2</v>
      </c>
      <c r="AL50">
        <v>2</v>
      </c>
      <c r="AM50" s="6">
        <v>4</v>
      </c>
      <c r="AN50">
        <v>1</v>
      </c>
      <c r="AO50">
        <v>3</v>
      </c>
      <c r="AP50">
        <v>1</v>
      </c>
      <c r="AQ50" s="6">
        <v>4</v>
      </c>
      <c r="AR50">
        <v>1</v>
      </c>
      <c r="AS50">
        <v>13</v>
      </c>
      <c r="AT50">
        <v>6</v>
      </c>
      <c r="AU50" s="6">
        <v>19</v>
      </c>
      <c r="AV50">
        <v>6</v>
      </c>
      <c r="AW50">
        <v>0</v>
      </c>
      <c r="AX50">
        <v>0</v>
      </c>
      <c r="AY50" s="7">
        <v>0</v>
      </c>
      <c r="AZ50">
        <v>0</v>
      </c>
      <c r="BA50">
        <v>0</v>
      </c>
      <c r="BB50">
        <v>0</v>
      </c>
      <c r="BC50" s="7">
        <v>0</v>
      </c>
      <c r="BD50">
        <v>0</v>
      </c>
      <c r="BE50">
        <v>0</v>
      </c>
      <c r="BF50">
        <v>0</v>
      </c>
      <c r="BG50" s="7">
        <v>0</v>
      </c>
      <c r="BH50">
        <v>0</v>
      </c>
      <c r="BI50">
        <v>0</v>
      </c>
      <c r="BJ50">
        <v>0</v>
      </c>
      <c r="BK50" s="7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18</v>
      </c>
      <c r="CP50">
        <v>11</v>
      </c>
      <c r="CQ50" s="8">
        <v>29</v>
      </c>
      <c r="CR50">
        <v>9</v>
      </c>
    </row>
    <row r="51" spans="1:96">
      <c r="A51">
        <v>64020000</v>
      </c>
      <c r="B51" t="s">
        <v>334</v>
      </c>
      <c r="C51">
        <v>64020057</v>
      </c>
      <c r="D51" t="s">
        <v>177</v>
      </c>
      <c r="E51">
        <v>0</v>
      </c>
      <c r="F51">
        <v>0</v>
      </c>
      <c r="G51" s="4">
        <v>0</v>
      </c>
      <c r="H51">
        <v>0</v>
      </c>
      <c r="I51">
        <v>11</v>
      </c>
      <c r="J51">
        <v>7</v>
      </c>
      <c r="K51" s="4">
        <v>18</v>
      </c>
      <c r="L51">
        <v>1</v>
      </c>
      <c r="M51">
        <v>8</v>
      </c>
      <c r="N51">
        <v>0</v>
      </c>
      <c r="O51" s="4">
        <v>8</v>
      </c>
      <c r="P51">
        <v>1</v>
      </c>
      <c r="Q51">
        <v>19</v>
      </c>
      <c r="R51">
        <v>7</v>
      </c>
      <c r="S51" s="4">
        <v>26</v>
      </c>
      <c r="T51">
        <v>2</v>
      </c>
      <c r="U51">
        <v>5</v>
      </c>
      <c r="V51">
        <v>6</v>
      </c>
      <c r="W51" s="6">
        <v>11</v>
      </c>
      <c r="X51">
        <v>1</v>
      </c>
      <c r="Y51">
        <v>3</v>
      </c>
      <c r="Z51">
        <v>2</v>
      </c>
      <c r="AA51" s="6">
        <v>5</v>
      </c>
      <c r="AB51">
        <v>1</v>
      </c>
      <c r="AC51">
        <v>9</v>
      </c>
      <c r="AD51">
        <v>7</v>
      </c>
      <c r="AE51" s="6">
        <v>16</v>
      </c>
      <c r="AF51">
        <v>1</v>
      </c>
      <c r="AG51">
        <v>8</v>
      </c>
      <c r="AH51">
        <v>16</v>
      </c>
      <c r="AI51" s="6">
        <v>24</v>
      </c>
      <c r="AJ51">
        <v>1</v>
      </c>
      <c r="AK51">
        <v>19</v>
      </c>
      <c r="AL51">
        <v>11</v>
      </c>
      <c r="AM51" s="6">
        <v>30</v>
      </c>
      <c r="AN51">
        <v>1</v>
      </c>
      <c r="AO51">
        <v>11</v>
      </c>
      <c r="AP51">
        <v>4</v>
      </c>
      <c r="AQ51" s="6">
        <v>15</v>
      </c>
      <c r="AR51">
        <v>1</v>
      </c>
      <c r="AS51">
        <v>55</v>
      </c>
      <c r="AT51">
        <v>46</v>
      </c>
      <c r="AU51" s="6">
        <v>101</v>
      </c>
      <c r="AV51">
        <v>6</v>
      </c>
      <c r="AW51">
        <v>0</v>
      </c>
      <c r="AX51">
        <v>0</v>
      </c>
      <c r="AY51" s="7">
        <v>0</v>
      </c>
      <c r="AZ51">
        <v>0</v>
      </c>
      <c r="BA51">
        <v>0</v>
      </c>
      <c r="BB51">
        <v>0</v>
      </c>
      <c r="BC51" s="7">
        <v>0</v>
      </c>
      <c r="BD51">
        <v>0</v>
      </c>
      <c r="BE51">
        <v>0</v>
      </c>
      <c r="BF51">
        <v>0</v>
      </c>
      <c r="BG51" s="7">
        <v>0</v>
      </c>
      <c r="BH51">
        <v>0</v>
      </c>
      <c r="BI51">
        <v>0</v>
      </c>
      <c r="BJ51">
        <v>0</v>
      </c>
      <c r="BK51" s="7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74</v>
      </c>
      <c r="CP51">
        <v>53</v>
      </c>
      <c r="CQ51" s="8">
        <v>127</v>
      </c>
      <c r="CR51">
        <v>8</v>
      </c>
    </row>
    <row r="52" spans="1:96">
      <c r="A52">
        <v>64020000</v>
      </c>
      <c r="B52" t="s">
        <v>334</v>
      </c>
      <c r="C52">
        <v>64020058</v>
      </c>
      <c r="D52" t="s">
        <v>175</v>
      </c>
      <c r="E52">
        <v>6</v>
      </c>
      <c r="F52">
        <v>2</v>
      </c>
      <c r="G52" s="4">
        <v>8</v>
      </c>
      <c r="H52">
        <v>1</v>
      </c>
      <c r="I52">
        <v>1</v>
      </c>
      <c r="J52">
        <v>4</v>
      </c>
      <c r="K52" s="4">
        <v>5</v>
      </c>
      <c r="L52">
        <v>1</v>
      </c>
      <c r="M52">
        <v>4</v>
      </c>
      <c r="N52">
        <v>3</v>
      </c>
      <c r="O52" s="4">
        <v>7</v>
      </c>
      <c r="P52">
        <v>1</v>
      </c>
      <c r="Q52">
        <v>11</v>
      </c>
      <c r="R52">
        <v>9</v>
      </c>
      <c r="S52" s="4">
        <v>20</v>
      </c>
      <c r="T52">
        <v>3</v>
      </c>
      <c r="U52">
        <v>4</v>
      </c>
      <c r="V52">
        <v>7</v>
      </c>
      <c r="W52" s="6">
        <v>11</v>
      </c>
      <c r="X52">
        <v>1</v>
      </c>
      <c r="Y52">
        <v>5</v>
      </c>
      <c r="Z52">
        <v>4</v>
      </c>
      <c r="AA52" s="6">
        <v>9</v>
      </c>
      <c r="AB52">
        <v>1</v>
      </c>
      <c r="AC52">
        <v>5</v>
      </c>
      <c r="AD52">
        <v>3</v>
      </c>
      <c r="AE52" s="6">
        <v>8</v>
      </c>
      <c r="AF52">
        <v>1</v>
      </c>
      <c r="AG52">
        <v>5</v>
      </c>
      <c r="AH52">
        <v>3</v>
      </c>
      <c r="AI52" s="6">
        <v>8</v>
      </c>
      <c r="AJ52">
        <v>1</v>
      </c>
      <c r="AK52">
        <v>5</v>
      </c>
      <c r="AL52">
        <v>9</v>
      </c>
      <c r="AM52" s="6">
        <v>14</v>
      </c>
      <c r="AN52">
        <v>1</v>
      </c>
      <c r="AO52">
        <v>3</v>
      </c>
      <c r="AP52">
        <v>6</v>
      </c>
      <c r="AQ52" s="6">
        <v>9</v>
      </c>
      <c r="AR52">
        <v>1</v>
      </c>
      <c r="AS52">
        <v>27</v>
      </c>
      <c r="AT52">
        <v>32</v>
      </c>
      <c r="AU52" s="6">
        <v>59</v>
      </c>
      <c r="AV52">
        <v>6</v>
      </c>
      <c r="AW52">
        <v>0</v>
      </c>
      <c r="AX52">
        <v>0</v>
      </c>
      <c r="AY52" s="7">
        <v>0</v>
      </c>
      <c r="AZ52">
        <v>0</v>
      </c>
      <c r="BA52">
        <v>0</v>
      </c>
      <c r="BB52">
        <v>0</v>
      </c>
      <c r="BC52" s="7">
        <v>0</v>
      </c>
      <c r="BD52">
        <v>0</v>
      </c>
      <c r="BE52">
        <v>0</v>
      </c>
      <c r="BF52">
        <v>0</v>
      </c>
      <c r="BG52" s="7">
        <v>0</v>
      </c>
      <c r="BH52">
        <v>0</v>
      </c>
      <c r="BI52">
        <v>0</v>
      </c>
      <c r="BJ52">
        <v>0</v>
      </c>
      <c r="BK52" s="7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38</v>
      </c>
      <c r="CP52">
        <v>41</v>
      </c>
      <c r="CQ52" s="8">
        <v>79</v>
      </c>
      <c r="CR52">
        <v>9</v>
      </c>
    </row>
    <row r="53" spans="1:96">
      <c r="A53">
        <v>64020000</v>
      </c>
      <c r="B53" t="s">
        <v>334</v>
      </c>
      <c r="C53">
        <v>64020059</v>
      </c>
      <c r="D53" t="s">
        <v>173</v>
      </c>
      <c r="E53">
        <v>0</v>
      </c>
      <c r="F53">
        <v>0</v>
      </c>
      <c r="G53" s="4">
        <v>0</v>
      </c>
      <c r="H53">
        <v>0</v>
      </c>
      <c r="I53">
        <v>12</v>
      </c>
      <c r="J53">
        <v>19</v>
      </c>
      <c r="K53" s="4">
        <v>31</v>
      </c>
      <c r="L53">
        <v>1</v>
      </c>
      <c r="M53">
        <v>13</v>
      </c>
      <c r="N53">
        <v>21</v>
      </c>
      <c r="O53" s="4">
        <v>34</v>
      </c>
      <c r="P53">
        <v>1</v>
      </c>
      <c r="Q53">
        <v>25</v>
      </c>
      <c r="R53">
        <v>40</v>
      </c>
      <c r="S53" s="4">
        <v>65</v>
      </c>
      <c r="T53">
        <v>2</v>
      </c>
      <c r="U53">
        <v>18</v>
      </c>
      <c r="V53">
        <v>13</v>
      </c>
      <c r="W53" s="6">
        <v>31</v>
      </c>
      <c r="X53">
        <v>1</v>
      </c>
      <c r="Y53">
        <v>17</v>
      </c>
      <c r="Z53">
        <v>14</v>
      </c>
      <c r="AA53" s="6">
        <v>31</v>
      </c>
      <c r="AB53">
        <v>1</v>
      </c>
      <c r="AC53">
        <v>16</v>
      </c>
      <c r="AD53">
        <v>19</v>
      </c>
      <c r="AE53" s="6">
        <v>35</v>
      </c>
      <c r="AF53">
        <v>1</v>
      </c>
      <c r="AG53">
        <v>22</v>
      </c>
      <c r="AH53">
        <v>24</v>
      </c>
      <c r="AI53" s="6">
        <v>46</v>
      </c>
      <c r="AJ53">
        <v>2</v>
      </c>
      <c r="AK53">
        <v>18</v>
      </c>
      <c r="AL53">
        <v>21</v>
      </c>
      <c r="AM53" s="6">
        <v>39</v>
      </c>
      <c r="AN53">
        <v>2</v>
      </c>
      <c r="AO53">
        <v>15</v>
      </c>
      <c r="AP53">
        <v>16</v>
      </c>
      <c r="AQ53" s="6">
        <v>31</v>
      </c>
      <c r="AR53">
        <v>1</v>
      </c>
      <c r="AS53">
        <v>106</v>
      </c>
      <c r="AT53">
        <v>107</v>
      </c>
      <c r="AU53" s="6">
        <v>213</v>
      </c>
      <c r="AV53">
        <v>8</v>
      </c>
      <c r="AW53">
        <v>20</v>
      </c>
      <c r="AX53">
        <v>5</v>
      </c>
      <c r="AY53" s="7">
        <v>25</v>
      </c>
      <c r="AZ53">
        <v>1</v>
      </c>
      <c r="BA53">
        <v>17</v>
      </c>
      <c r="BB53">
        <v>15</v>
      </c>
      <c r="BC53" s="7">
        <v>32</v>
      </c>
      <c r="BD53">
        <v>1</v>
      </c>
      <c r="BE53">
        <v>23</v>
      </c>
      <c r="BF53">
        <v>22</v>
      </c>
      <c r="BG53" s="7">
        <v>45</v>
      </c>
      <c r="BH53">
        <v>2</v>
      </c>
      <c r="BI53">
        <v>60</v>
      </c>
      <c r="BJ53">
        <v>42</v>
      </c>
      <c r="BK53" s="7">
        <v>102</v>
      </c>
      <c r="BL53">
        <v>4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191</v>
      </c>
      <c r="CP53">
        <v>189</v>
      </c>
      <c r="CQ53" s="8">
        <v>380</v>
      </c>
      <c r="CR53">
        <v>14</v>
      </c>
    </row>
    <row r="54" spans="1:96">
      <c r="A54">
        <v>64020000</v>
      </c>
      <c r="B54" t="s">
        <v>334</v>
      </c>
      <c r="C54">
        <v>64020060</v>
      </c>
      <c r="D54" t="s">
        <v>280</v>
      </c>
      <c r="E54">
        <v>2</v>
      </c>
      <c r="F54">
        <v>6</v>
      </c>
      <c r="G54" s="4">
        <v>8</v>
      </c>
      <c r="H54">
        <v>1</v>
      </c>
      <c r="I54">
        <v>2</v>
      </c>
      <c r="J54">
        <v>3</v>
      </c>
      <c r="K54" s="4">
        <v>5</v>
      </c>
      <c r="L54">
        <v>1</v>
      </c>
      <c r="M54">
        <v>0</v>
      </c>
      <c r="N54">
        <v>1</v>
      </c>
      <c r="O54" s="4">
        <v>1</v>
      </c>
      <c r="P54">
        <v>1</v>
      </c>
      <c r="Q54">
        <v>4</v>
      </c>
      <c r="R54">
        <v>10</v>
      </c>
      <c r="S54" s="4">
        <v>14</v>
      </c>
      <c r="T54">
        <v>3</v>
      </c>
      <c r="U54">
        <v>3</v>
      </c>
      <c r="V54">
        <v>5</v>
      </c>
      <c r="W54" s="6">
        <v>8</v>
      </c>
      <c r="X54">
        <v>1</v>
      </c>
      <c r="Y54">
        <v>2</v>
      </c>
      <c r="Z54">
        <v>5</v>
      </c>
      <c r="AA54" s="6">
        <v>7</v>
      </c>
      <c r="AB54">
        <v>1</v>
      </c>
      <c r="AC54">
        <v>3</v>
      </c>
      <c r="AD54">
        <v>10</v>
      </c>
      <c r="AE54" s="6">
        <v>13</v>
      </c>
      <c r="AF54">
        <v>1</v>
      </c>
      <c r="AG54">
        <v>3</v>
      </c>
      <c r="AH54">
        <v>1</v>
      </c>
      <c r="AI54" s="6">
        <v>4</v>
      </c>
      <c r="AJ54">
        <v>1</v>
      </c>
      <c r="AK54">
        <v>4</v>
      </c>
      <c r="AL54">
        <v>5</v>
      </c>
      <c r="AM54" s="6">
        <v>9</v>
      </c>
      <c r="AN54">
        <v>1</v>
      </c>
      <c r="AO54">
        <v>2</v>
      </c>
      <c r="AP54">
        <v>3</v>
      </c>
      <c r="AQ54" s="6">
        <v>5</v>
      </c>
      <c r="AR54">
        <v>1</v>
      </c>
      <c r="AS54">
        <v>17</v>
      </c>
      <c r="AT54">
        <v>29</v>
      </c>
      <c r="AU54" s="6">
        <v>46</v>
      </c>
      <c r="AV54">
        <v>6</v>
      </c>
      <c r="AW54">
        <v>0</v>
      </c>
      <c r="AX54">
        <v>0</v>
      </c>
      <c r="AY54" s="7">
        <v>0</v>
      </c>
      <c r="AZ54">
        <v>0</v>
      </c>
      <c r="BA54">
        <v>0</v>
      </c>
      <c r="BB54">
        <v>0</v>
      </c>
      <c r="BC54" s="7">
        <v>0</v>
      </c>
      <c r="BD54">
        <v>0</v>
      </c>
      <c r="BE54">
        <v>0</v>
      </c>
      <c r="BF54">
        <v>0</v>
      </c>
      <c r="BG54" s="7">
        <v>0</v>
      </c>
      <c r="BH54">
        <v>0</v>
      </c>
      <c r="BI54">
        <v>0</v>
      </c>
      <c r="BJ54">
        <v>0</v>
      </c>
      <c r="BK54" s="7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21</v>
      </c>
      <c r="CP54">
        <v>39</v>
      </c>
      <c r="CQ54" s="8">
        <v>60</v>
      </c>
      <c r="CR54">
        <v>9</v>
      </c>
    </row>
    <row r="55" spans="1:96">
      <c r="A55">
        <v>64020000</v>
      </c>
      <c r="B55" t="s">
        <v>334</v>
      </c>
      <c r="C55">
        <v>64020061</v>
      </c>
      <c r="D55" t="s">
        <v>281</v>
      </c>
      <c r="E55">
        <v>0</v>
      </c>
      <c r="F55">
        <v>0</v>
      </c>
      <c r="G55" s="4">
        <v>0</v>
      </c>
      <c r="H55">
        <v>0</v>
      </c>
      <c r="I55">
        <v>0</v>
      </c>
      <c r="J55">
        <v>0</v>
      </c>
      <c r="K55" s="4">
        <v>0</v>
      </c>
      <c r="L55">
        <v>0</v>
      </c>
      <c r="M55">
        <v>0</v>
      </c>
      <c r="N55">
        <v>0</v>
      </c>
      <c r="O55" s="4">
        <v>0</v>
      </c>
      <c r="P55">
        <v>0</v>
      </c>
      <c r="Q55">
        <v>0</v>
      </c>
      <c r="R55">
        <v>0</v>
      </c>
      <c r="S55" s="4">
        <v>0</v>
      </c>
      <c r="T55">
        <v>0</v>
      </c>
      <c r="U55">
        <v>0</v>
      </c>
      <c r="V55">
        <v>0</v>
      </c>
      <c r="W55" s="6">
        <v>0</v>
      </c>
      <c r="X55">
        <v>0</v>
      </c>
      <c r="Y55">
        <v>4</v>
      </c>
      <c r="Z55">
        <v>0</v>
      </c>
      <c r="AA55" s="6">
        <v>4</v>
      </c>
      <c r="AB55">
        <v>1</v>
      </c>
      <c r="AC55">
        <v>3</v>
      </c>
      <c r="AD55">
        <v>1</v>
      </c>
      <c r="AE55" s="6">
        <v>4</v>
      </c>
      <c r="AF55">
        <v>1</v>
      </c>
      <c r="AG55">
        <v>7</v>
      </c>
      <c r="AH55">
        <v>1</v>
      </c>
      <c r="AI55" s="6">
        <v>8</v>
      </c>
      <c r="AJ55">
        <v>1</v>
      </c>
      <c r="AK55">
        <v>4</v>
      </c>
      <c r="AL55">
        <v>2</v>
      </c>
      <c r="AM55" s="6">
        <v>6</v>
      </c>
      <c r="AN55">
        <v>1</v>
      </c>
      <c r="AO55">
        <v>1</v>
      </c>
      <c r="AP55">
        <v>2</v>
      </c>
      <c r="AQ55" s="6">
        <v>3</v>
      </c>
      <c r="AR55">
        <v>1</v>
      </c>
      <c r="AS55">
        <v>19</v>
      </c>
      <c r="AT55">
        <v>6</v>
      </c>
      <c r="AU55" s="6">
        <v>25</v>
      </c>
      <c r="AV55">
        <v>5</v>
      </c>
      <c r="AW55">
        <v>0</v>
      </c>
      <c r="AX55">
        <v>0</v>
      </c>
      <c r="AY55" s="7">
        <v>0</v>
      </c>
      <c r="AZ55">
        <v>0</v>
      </c>
      <c r="BA55">
        <v>0</v>
      </c>
      <c r="BB55">
        <v>0</v>
      </c>
      <c r="BC55" s="7">
        <v>0</v>
      </c>
      <c r="BD55">
        <v>0</v>
      </c>
      <c r="BE55">
        <v>0</v>
      </c>
      <c r="BF55">
        <v>0</v>
      </c>
      <c r="BG55" s="7">
        <v>0</v>
      </c>
      <c r="BH55">
        <v>0</v>
      </c>
      <c r="BI55">
        <v>0</v>
      </c>
      <c r="BJ55">
        <v>0</v>
      </c>
      <c r="BK55" s="7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19</v>
      </c>
      <c r="CP55">
        <v>6</v>
      </c>
      <c r="CQ55" s="8">
        <v>25</v>
      </c>
      <c r="CR55">
        <v>5</v>
      </c>
    </row>
    <row r="56" spans="1:96">
      <c r="A56">
        <v>64020000</v>
      </c>
      <c r="B56" t="s">
        <v>334</v>
      </c>
      <c r="C56">
        <v>64020062</v>
      </c>
      <c r="D56" t="s">
        <v>282</v>
      </c>
      <c r="E56">
        <v>0</v>
      </c>
      <c r="F56">
        <v>0</v>
      </c>
      <c r="G56" s="4">
        <v>0</v>
      </c>
      <c r="H56">
        <v>0</v>
      </c>
      <c r="I56">
        <v>0</v>
      </c>
      <c r="J56">
        <v>0</v>
      </c>
      <c r="K56" s="4">
        <v>0</v>
      </c>
      <c r="L56">
        <v>0</v>
      </c>
      <c r="M56">
        <v>0</v>
      </c>
      <c r="N56">
        <v>1</v>
      </c>
      <c r="O56" s="4">
        <v>1</v>
      </c>
      <c r="P56">
        <v>1</v>
      </c>
      <c r="Q56">
        <v>0</v>
      </c>
      <c r="R56">
        <v>1</v>
      </c>
      <c r="S56" s="4">
        <v>1</v>
      </c>
      <c r="T56">
        <v>1</v>
      </c>
      <c r="U56">
        <v>5</v>
      </c>
      <c r="V56">
        <v>0</v>
      </c>
      <c r="W56" s="6">
        <v>5</v>
      </c>
      <c r="X56">
        <v>1</v>
      </c>
      <c r="Y56">
        <v>3</v>
      </c>
      <c r="Z56">
        <v>0</v>
      </c>
      <c r="AA56" s="6">
        <v>3</v>
      </c>
      <c r="AB56">
        <v>1</v>
      </c>
      <c r="AC56">
        <v>0</v>
      </c>
      <c r="AD56">
        <v>0</v>
      </c>
      <c r="AE56" s="6">
        <v>0</v>
      </c>
      <c r="AF56">
        <v>0</v>
      </c>
      <c r="AG56">
        <v>1</v>
      </c>
      <c r="AH56">
        <v>3</v>
      </c>
      <c r="AI56" s="6">
        <v>4</v>
      </c>
      <c r="AJ56">
        <v>1</v>
      </c>
      <c r="AK56">
        <v>5</v>
      </c>
      <c r="AL56">
        <v>1</v>
      </c>
      <c r="AM56" s="6">
        <v>6</v>
      </c>
      <c r="AN56">
        <v>1</v>
      </c>
      <c r="AO56">
        <v>1</v>
      </c>
      <c r="AP56">
        <v>2</v>
      </c>
      <c r="AQ56" s="6">
        <v>3</v>
      </c>
      <c r="AR56">
        <v>1</v>
      </c>
      <c r="AS56">
        <v>15</v>
      </c>
      <c r="AT56">
        <v>6</v>
      </c>
      <c r="AU56" s="6">
        <v>21</v>
      </c>
      <c r="AV56">
        <v>5</v>
      </c>
      <c r="AW56">
        <v>0</v>
      </c>
      <c r="AX56">
        <v>0</v>
      </c>
      <c r="AY56" s="7">
        <v>0</v>
      </c>
      <c r="AZ56">
        <v>0</v>
      </c>
      <c r="BA56">
        <v>0</v>
      </c>
      <c r="BB56">
        <v>0</v>
      </c>
      <c r="BC56" s="7">
        <v>0</v>
      </c>
      <c r="BD56">
        <v>0</v>
      </c>
      <c r="BE56">
        <v>0</v>
      </c>
      <c r="BF56">
        <v>0</v>
      </c>
      <c r="BG56" s="7">
        <v>0</v>
      </c>
      <c r="BH56">
        <v>0</v>
      </c>
      <c r="BI56">
        <v>0</v>
      </c>
      <c r="BJ56">
        <v>0</v>
      </c>
      <c r="BK56" s="7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15</v>
      </c>
      <c r="CP56">
        <v>7</v>
      </c>
      <c r="CQ56" s="8">
        <v>22</v>
      </c>
      <c r="CR56">
        <v>6</v>
      </c>
    </row>
    <row r="57" spans="1:96">
      <c r="A57">
        <v>64020000</v>
      </c>
      <c r="B57" t="s">
        <v>334</v>
      </c>
      <c r="C57">
        <v>64020063</v>
      </c>
      <c r="D57" t="s">
        <v>283</v>
      </c>
      <c r="E57">
        <v>0</v>
      </c>
      <c r="F57">
        <v>0</v>
      </c>
      <c r="G57" s="4">
        <v>0</v>
      </c>
      <c r="H57">
        <v>0</v>
      </c>
      <c r="I57">
        <v>2</v>
      </c>
      <c r="J57">
        <v>0</v>
      </c>
      <c r="K57" s="4">
        <v>2</v>
      </c>
      <c r="L57">
        <v>1</v>
      </c>
      <c r="M57">
        <v>4</v>
      </c>
      <c r="N57">
        <v>5</v>
      </c>
      <c r="O57" s="4">
        <v>9</v>
      </c>
      <c r="P57">
        <v>1</v>
      </c>
      <c r="Q57">
        <v>6</v>
      </c>
      <c r="R57">
        <v>5</v>
      </c>
      <c r="S57" s="4">
        <v>11</v>
      </c>
      <c r="T57">
        <v>2</v>
      </c>
      <c r="U57">
        <v>3</v>
      </c>
      <c r="V57">
        <v>6</v>
      </c>
      <c r="W57" s="6">
        <v>9</v>
      </c>
      <c r="X57">
        <v>1</v>
      </c>
      <c r="Y57">
        <v>6</v>
      </c>
      <c r="Z57">
        <v>6</v>
      </c>
      <c r="AA57" s="6">
        <v>12</v>
      </c>
      <c r="AB57">
        <v>1</v>
      </c>
      <c r="AC57">
        <v>11</v>
      </c>
      <c r="AD57">
        <v>4</v>
      </c>
      <c r="AE57" s="6">
        <v>15</v>
      </c>
      <c r="AF57">
        <v>1</v>
      </c>
      <c r="AG57">
        <v>8</v>
      </c>
      <c r="AH57">
        <v>9</v>
      </c>
      <c r="AI57" s="6">
        <v>17</v>
      </c>
      <c r="AJ57">
        <v>1</v>
      </c>
      <c r="AK57">
        <v>8</v>
      </c>
      <c r="AL57">
        <v>4</v>
      </c>
      <c r="AM57" s="6">
        <v>12</v>
      </c>
      <c r="AN57">
        <v>1</v>
      </c>
      <c r="AO57">
        <v>3</v>
      </c>
      <c r="AP57">
        <v>6</v>
      </c>
      <c r="AQ57" s="6">
        <v>9</v>
      </c>
      <c r="AR57">
        <v>1</v>
      </c>
      <c r="AS57">
        <v>39</v>
      </c>
      <c r="AT57">
        <v>35</v>
      </c>
      <c r="AU57" s="6">
        <v>74</v>
      </c>
      <c r="AV57">
        <v>6</v>
      </c>
      <c r="AW57">
        <v>0</v>
      </c>
      <c r="AX57">
        <v>0</v>
      </c>
      <c r="AY57" s="7">
        <v>0</v>
      </c>
      <c r="AZ57">
        <v>0</v>
      </c>
      <c r="BA57">
        <v>0</v>
      </c>
      <c r="BB57">
        <v>0</v>
      </c>
      <c r="BC57" s="7">
        <v>0</v>
      </c>
      <c r="BD57">
        <v>0</v>
      </c>
      <c r="BE57">
        <v>0</v>
      </c>
      <c r="BF57">
        <v>0</v>
      </c>
      <c r="BG57" s="7">
        <v>0</v>
      </c>
      <c r="BH57">
        <v>0</v>
      </c>
      <c r="BI57">
        <v>0</v>
      </c>
      <c r="BJ57">
        <v>0</v>
      </c>
      <c r="BK57" s="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45</v>
      </c>
      <c r="CP57">
        <v>40</v>
      </c>
      <c r="CQ57" s="8">
        <v>85</v>
      </c>
      <c r="CR57">
        <v>8</v>
      </c>
    </row>
    <row r="58" spans="1:96">
      <c r="A58">
        <v>64020000</v>
      </c>
      <c r="B58" t="s">
        <v>334</v>
      </c>
      <c r="C58">
        <v>64020064</v>
      </c>
      <c r="D58" t="s">
        <v>339</v>
      </c>
      <c r="E58">
        <v>0</v>
      </c>
      <c r="F58">
        <v>0</v>
      </c>
      <c r="G58" s="4">
        <v>0</v>
      </c>
      <c r="H58">
        <v>0</v>
      </c>
      <c r="I58">
        <v>0</v>
      </c>
      <c r="J58">
        <v>0</v>
      </c>
      <c r="K58" s="4">
        <v>0</v>
      </c>
      <c r="L58">
        <v>0</v>
      </c>
      <c r="M58">
        <v>0</v>
      </c>
      <c r="N58">
        <v>0</v>
      </c>
      <c r="O58" s="4">
        <v>0</v>
      </c>
      <c r="P58">
        <v>0</v>
      </c>
      <c r="Q58">
        <v>0</v>
      </c>
      <c r="R58">
        <v>0</v>
      </c>
      <c r="S58" s="4">
        <v>0</v>
      </c>
      <c r="T58">
        <v>0</v>
      </c>
      <c r="U58">
        <v>0</v>
      </c>
      <c r="V58">
        <v>0</v>
      </c>
      <c r="W58" s="6">
        <v>0</v>
      </c>
      <c r="X58">
        <v>0</v>
      </c>
      <c r="Y58">
        <v>0</v>
      </c>
      <c r="Z58">
        <v>0</v>
      </c>
      <c r="AA58" s="6">
        <v>0</v>
      </c>
      <c r="AB58">
        <v>0</v>
      </c>
      <c r="AC58">
        <v>0</v>
      </c>
      <c r="AD58">
        <v>0</v>
      </c>
      <c r="AE58" s="6">
        <v>0</v>
      </c>
      <c r="AF58">
        <v>0</v>
      </c>
      <c r="AG58">
        <v>0</v>
      </c>
      <c r="AH58">
        <v>0</v>
      </c>
      <c r="AI58" s="6">
        <v>0</v>
      </c>
      <c r="AJ58">
        <v>0</v>
      </c>
      <c r="AK58">
        <v>0</v>
      </c>
      <c r="AL58">
        <v>0</v>
      </c>
      <c r="AM58" s="6">
        <v>0</v>
      </c>
      <c r="AN58">
        <v>0</v>
      </c>
      <c r="AO58">
        <v>0</v>
      </c>
      <c r="AP58">
        <v>0</v>
      </c>
      <c r="AQ58" s="6">
        <v>0</v>
      </c>
      <c r="AR58">
        <v>0</v>
      </c>
      <c r="AS58">
        <v>0</v>
      </c>
      <c r="AT58">
        <v>0</v>
      </c>
      <c r="AU58" s="6">
        <v>0</v>
      </c>
      <c r="AV58">
        <v>0</v>
      </c>
      <c r="AW58">
        <v>0</v>
      </c>
      <c r="AX58">
        <v>0</v>
      </c>
      <c r="AY58" s="7">
        <v>0</v>
      </c>
      <c r="AZ58">
        <v>0</v>
      </c>
      <c r="BA58">
        <v>0</v>
      </c>
      <c r="BB58">
        <v>0</v>
      </c>
      <c r="BC58" s="7">
        <v>0</v>
      </c>
      <c r="BD58">
        <v>0</v>
      </c>
      <c r="BE58">
        <v>0</v>
      </c>
      <c r="BF58">
        <v>0</v>
      </c>
      <c r="BG58" s="7">
        <v>0</v>
      </c>
      <c r="BH58">
        <v>0</v>
      </c>
      <c r="BI58">
        <v>0</v>
      </c>
      <c r="BJ58">
        <v>0</v>
      </c>
      <c r="BK58" s="7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s="8">
        <v>0</v>
      </c>
      <c r="CR58">
        <v>0</v>
      </c>
    </row>
    <row r="59" spans="1:96">
      <c r="A59">
        <v>64020000</v>
      </c>
      <c r="B59" t="s">
        <v>334</v>
      </c>
      <c r="C59">
        <v>64020065</v>
      </c>
      <c r="D59" t="s">
        <v>284</v>
      </c>
      <c r="E59">
        <v>3</v>
      </c>
      <c r="F59">
        <v>3</v>
      </c>
      <c r="G59" s="4">
        <v>6</v>
      </c>
      <c r="H59">
        <v>1</v>
      </c>
      <c r="I59">
        <v>3</v>
      </c>
      <c r="J59">
        <v>2</v>
      </c>
      <c r="K59" s="4">
        <v>5</v>
      </c>
      <c r="L59">
        <v>1</v>
      </c>
      <c r="M59">
        <v>3</v>
      </c>
      <c r="N59">
        <v>3</v>
      </c>
      <c r="O59" s="4">
        <v>6</v>
      </c>
      <c r="P59">
        <v>1</v>
      </c>
      <c r="Q59">
        <v>9</v>
      </c>
      <c r="R59">
        <v>8</v>
      </c>
      <c r="S59" s="4">
        <v>17</v>
      </c>
      <c r="T59">
        <v>3</v>
      </c>
      <c r="U59">
        <v>6</v>
      </c>
      <c r="V59">
        <v>3</v>
      </c>
      <c r="W59" s="6">
        <v>9</v>
      </c>
      <c r="X59">
        <v>1</v>
      </c>
      <c r="Y59">
        <v>2</v>
      </c>
      <c r="Z59">
        <v>6</v>
      </c>
      <c r="AA59" s="6">
        <v>8</v>
      </c>
      <c r="AB59">
        <v>1</v>
      </c>
      <c r="AC59">
        <v>5</v>
      </c>
      <c r="AD59">
        <v>6</v>
      </c>
      <c r="AE59" s="6">
        <v>11</v>
      </c>
      <c r="AF59">
        <v>1</v>
      </c>
      <c r="AG59">
        <v>5</v>
      </c>
      <c r="AH59">
        <v>3</v>
      </c>
      <c r="AI59" s="6">
        <v>8</v>
      </c>
      <c r="AJ59">
        <v>1</v>
      </c>
      <c r="AK59">
        <v>4</v>
      </c>
      <c r="AL59">
        <v>2</v>
      </c>
      <c r="AM59" s="6">
        <v>6</v>
      </c>
      <c r="AN59">
        <v>1</v>
      </c>
      <c r="AO59">
        <v>4</v>
      </c>
      <c r="AP59">
        <v>6</v>
      </c>
      <c r="AQ59" s="6">
        <v>10</v>
      </c>
      <c r="AR59">
        <v>1</v>
      </c>
      <c r="AS59">
        <v>26</v>
      </c>
      <c r="AT59">
        <v>26</v>
      </c>
      <c r="AU59" s="6">
        <v>52</v>
      </c>
      <c r="AV59">
        <v>6</v>
      </c>
      <c r="AW59">
        <v>0</v>
      </c>
      <c r="AX59">
        <v>0</v>
      </c>
      <c r="AY59" s="7">
        <v>0</v>
      </c>
      <c r="AZ59">
        <v>0</v>
      </c>
      <c r="BA59">
        <v>0</v>
      </c>
      <c r="BB59">
        <v>0</v>
      </c>
      <c r="BC59" s="7">
        <v>0</v>
      </c>
      <c r="BD59">
        <v>0</v>
      </c>
      <c r="BE59">
        <v>0</v>
      </c>
      <c r="BF59">
        <v>0</v>
      </c>
      <c r="BG59" s="7">
        <v>0</v>
      </c>
      <c r="BH59">
        <v>0</v>
      </c>
      <c r="BI59">
        <v>0</v>
      </c>
      <c r="BJ59">
        <v>0</v>
      </c>
      <c r="BK59" s="7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35</v>
      </c>
      <c r="CP59">
        <v>34</v>
      </c>
      <c r="CQ59" s="8">
        <v>69</v>
      </c>
      <c r="CR59">
        <v>9</v>
      </c>
    </row>
    <row r="60" spans="1:96">
      <c r="A60">
        <v>64020000</v>
      </c>
      <c r="B60" t="s">
        <v>334</v>
      </c>
      <c r="C60">
        <v>64020067</v>
      </c>
      <c r="D60" t="s">
        <v>285</v>
      </c>
      <c r="E60">
        <v>0</v>
      </c>
      <c r="F60">
        <v>0</v>
      </c>
      <c r="G60" s="4">
        <v>0</v>
      </c>
      <c r="H60">
        <v>0</v>
      </c>
      <c r="I60">
        <v>3</v>
      </c>
      <c r="J60">
        <v>3</v>
      </c>
      <c r="K60" s="4">
        <v>6</v>
      </c>
      <c r="L60">
        <v>1</v>
      </c>
      <c r="M60">
        <v>2</v>
      </c>
      <c r="N60">
        <v>1</v>
      </c>
      <c r="O60" s="4">
        <v>3</v>
      </c>
      <c r="P60">
        <v>1</v>
      </c>
      <c r="Q60">
        <v>5</v>
      </c>
      <c r="R60">
        <v>4</v>
      </c>
      <c r="S60" s="4">
        <v>9</v>
      </c>
      <c r="T60">
        <v>2</v>
      </c>
      <c r="U60">
        <v>17</v>
      </c>
      <c r="V60">
        <v>10</v>
      </c>
      <c r="W60" s="6">
        <v>27</v>
      </c>
      <c r="X60">
        <v>1</v>
      </c>
      <c r="Y60">
        <v>6</v>
      </c>
      <c r="Z60">
        <v>12</v>
      </c>
      <c r="AA60" s="6">
        <v>18</v>
      </c>
      <c r="AB60">
        <v>1</v>
      </c>
      <c r="AC60">
        <v>11</v>
      </c>
      <c r="AD60">
        <v>13</v>
      </c>
      <c r="AE60" s="6">
        <v>24</v>
      </c>
      <c r="AF60">
        <v>1</v>
      </c>
      <c r="AG60">
        <v>19</v>
      </c>
      <c r="AH60">
        <v>14</v>
      </c>
      <c r="AI60" s="6">
        <v>33</v>
      </c>
      <c r="AJ60">
        <v>2</v>
      </c>
      <c r="AK60">
        <v>10</v>
      </c>
      <c r="AL60">
        <v>6</v>
      </c>
      <c r="AM60" s="6">
        <v>16</v>
      </c>
      <c r="AN60">
        <v>1</v>
      </c>
      <c r="AO60">
        <v>17</v>
      </c>
      <c r="AP60">
        <v>25</v>
      </c>
      <c r="AQ60" s="6">
        <v>42</v>
      </c>
      <c r="AR60">
        <v>2</v>
      </c>
      <c r="AS60">
        <v>80</v>
      </c>
      <c r="AT60">
        <v>80</v>
      </c>
      <c r="AU60" s="6">
        <v>160</v>
      </c>
      <c r="AV60">
        <v>8</v>
      </c>
      <c r="AW60">
        <v>0</v>
      </c>
      <c r="AX60">
        <v>0</v>
      </c>
      <c r="AY60" s="7">
        <v>0</v>
      </c>
      <c r="AZ60">
        <v>0</v>
      </c>
      <c r="BA60">
        <v>0</v>
      </c>
      <c r="BB60">
        <v>0</v>
      </c>
      <c r="BC60" s="7">
        <v>0</v>
      </c>
      <c r="BD60">
        <v>0</v>
      </c>
      <c r="BE60">
        <v>0</v>
      </c>
      <c r="BF60">
        <v>0</v>
      </c>
      <c r="BG60" s="7">
        <v>0</v>
      </c>
      <c r="BH60">
        <v>0</v>
      </c>
      <c r="BI60">
        <v>0</v>
      </c>
      <c r="BJ60">
        <v>0</v>
      </c>
      <c r="BK60" s="7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85</v>
      </c>
      <c r="CP60">
        <v>84</v>
      </c>
      <c r="CQ60" s="8">
        <v>169</v>
      </c>
      <c r="CR60">
        <v>10</v>
      </c>
    </row>
    <row r="61" spans="1:96">
      <c r="A61">
        <v>64020000</v>
      </c>
      <c r="B61" t="s">
        <v>334</v>
      </c>
      <c r="C61">
        <v>64020068</v>
      </c>
      <c r="D61" t="s">
        <v>286</v>
      </c>
      <c r="E61">
        <v>0</v>
      </c>
      <c r="F61">
        <v>0</v>
      </c>
      <c r="G61" s="4">
        <v>0</v>
      </c>
      <c r="H61">
        <v>0</v>
      </c>
      <c r="I61">
        <v>6</v>
      </c>
      <c r="J61">
        <v>7</v>
      </c>
      <c r="K61" s="4">
        <v>13</v>
      </c>
      <c r="L61">
        <v>1</v>
      </c>
      <c r="M61">
        <v>10</v>
      </c>
      <c r="N61">
        <v>11</v>
      </c>
      <c r="O61" s="4">
        <v>21</v>
      </c>
      <c r="P61">
        <v>1</v>
      </c>
      <c r="Q61">
        <v>16</v>
      </c>
      <c r="R61">
        <v>18</v>
      </c>
      <c r="S61" s="4">
        <v>34</v>
      </c>
      <c r="T61">
        <v>2</v>
      </c>
      <c r="U61">
        <v>59</v>
      </c>
      <c r="V61">
        <v>59</v>
      </c>
      <c r="W61" s="6">
        <v>118</v>
      </c>
      <c r="X61">
        <v>4</v>
      </c>
      <c r="Y61">
        <v>58</v>
      </c>
      <c r="Z61">
        <v>54</v>
      </c>
      <c r="AA61" s="6">
        <v>112</v>
      </c>
      <c r="AB61">
        <v>4</v>
      </c>
      <c r="AC61">
        <v>56</v>
      </c>
      <c r="AD61">
        <v>55</v>
      </c>
      <c r="AE61" s="6">
        <v>111</v>
      </c>
      <c r="AF61">
        <v>4</v>
      </c>
      <c r="AG61">
        <v>70</v>
      </c>
      <c r="AH61">
        <v>72</v>
      </c>
      <c r="AI61" s="6">
        <v>142</v>
      </c>
      <c r="AJ61">
        <v>4</v>
      </c>
      <c r="AK61">
        <v>78</v>
      </c>
      <c r="AL61">
        <v>62</v>
      </c>
      <c r="AM61" s="6">
        <v>140</v>
      </c>
      <c r="AN61">
        <v>4</v>
      </c>
      <c r="AO61">
        <v>58</v>
      </c>
      <c r="AP61">
        <v>62</v>
      </c>
      <c r="AQ61" s="6">
        <v>120</v>
      </c>
      <c r="AR61">
        <v>3</v>
      </c>
      <c r="AS61">
        <v>379</v>
      </c>
      <c r="AT61">
        <v>364</v>
      </c>
      <c r="AU61" s="6">
        <v>743</v>
      </c>
      <c r="AV61">
        <v>23</v>
      </c>
      <c r="AW61">
        <v>0</v>
      </c>
      <c r="AX61">
        <v>0</v>
      </c>
      <c r="AY61" s="7">
        <v>0</v>
      </c>
      <c r="AZ61">
        <v>0</v>
      </c>
      <c r="BA61">
        <v>0</v>
      </c>
      <c r="BB61">
        <v>0</v>
      </c>
      <c r="BC61" s="7">
        <v>0</v>
      </c>
      <c r="BD61">
        <v>0</v>
      </c>
      <c r="BE61">
        <v>0</v>
      </c>
      <c r="BF61">
        <v>0</v>
      </c>
      <c r="BG61" s="7">
        <v>0</v>
      </c>
      <c r="BH61">
        <v>0</v>
      </c>
      <c r="BI61">
        <v>0</v>
      </c>
      <c r="BJ61">
        <v>0</v>
      </c>
      <c r="BK61" s="7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395</v>
      </c>
      <c r="CP61">
        <v>382</v>
      </c>
      <c r="CQ61" s="8">
        <v>777</v>
      </c>
      <c r="CR61">
        <v>25</v>
      </c>
    </row>
    <row r="62" spans="1:96">
      <c r="A62">
        <v>64020000</v>
      </c>
      <c r="B62" t="s">
        <v>334</v>
      </c>
      <c r="C62">
        <v>64020071</v>
      </c>
      <c r="D62" t="s">
        <v>29</v>
      </c>
      <c r="E62">
        <v>0</v>
      </c>
      <c r="F62">
        <v>0</v>
      </c>
      <c r="G62" s="4">
        <v>0</v>
      </c>
      <c r="H62">
        <v>0</v>
      </c>
      <c r="I62">
        <v>4</v>
      </c>
      <c r="J62">
        <v>3</v>
      </c>
      <c r="K62" s="4">
        <v>7</v>
      </c>
      <c r="L62">
        <v>1</v>
      </c>
      <c r="M62">
        <v>0</v>
      </c>
      <c r="N62">
        <v>5</v>
      </c>
      <c r="O62" s="4">
        <v>5</v>
      </c>
      <c r="P62">
        <v>1</v>
      </c>
      <c r="Q62">
        <v>4</v>
      </c>
      <c r="R62">
        <v>8</v>
      </c>
      <c r="S62" s="4">
        <v>12</v>
      </c>
      <c r="T62">
        <v>2</v>
      </c>
      <c r="U62">
        <v>6</v>
      </c>
      <c r="V62">
        <v>1</v>
      </c>
      <c r="W62" s="6">
        <v>7</v>
      </c>
      <c r="X62">
        <v>1</v>
      </c>
      <c r="Y62">
        <v>8</v>
      </c>
      <c r="Z62">
        <v>2</v>
      </c>
      <c r="AA62" s="6">
        <v>10</v>
      </c>
      <c r="AB62">
        <v>1</v>
      </c>
      <c r="AC62">
        <v>6</v>
      </c>
      <c r="AD62">
        <v>1</v>
      </c>
      <c r="AE62" s="6">
        <v>7</v>
      </c>
      <c r="AF62">
        <v>1</v>
      </c>
      <c r="AG62">
        <v>7</v>
      </c>
      <c r="AH62">
        <v>7</v>
      </c>
      <c r="AI62" s="6">
        <v>14</v>
      </c>
      <c r="AJ62">
        <v>1</v>
      </c>
      <c r="AK62">
        <v>3</v>
      </c>
      <c r="AL62">
        <v>3</v>
      </c>
      <c r="AM62" s="6">
        <v>6</v>
      </c>
      <c r="AN62">
        <v>1</v>
      </c>
      <c r="AO62">
        <v>5</v>
      </c>
      <c r="AP62">
        <v>4</v>
      </c>
      <c r="AQ62" s="6">
        <v>9</v>
      </c>
      <c r="AR62">
        <v>1</v>
      </c>
      <c r="AS62">
        <v>35</v>
      </c>
      <c r="AT62">
        <v>18</v>
      </c>
      <c r="AU62" s="6">
        <v>53</v>
      </c>
      <c r="AV62">
        <v>6</v>
      </c>
      <c r="AW62">
        <v>0</v>
      </c>
      <c r="AX62">
        <v>0</v>
      </c>
      <c r="AY62" s="7">
        <v>0</v>
      </c>
      <c r="AZ62">
        <v>0</v>
      </c>
      <c r="BA62">
        <v>0</v>
      </c>
      <c r="BB62">
        <v>0</v>
      </c>
      <c r="BC62" s="7">
        <v>0</v>
      </c>
      <c r="BD62">
        <v>0</v>
      </c>
      <c r="BE62">
        <v>0</v>
      </c>
      <c r="BF62">
        <v>0</v>
      </c>
      <c r="BG62" s="7">
        <v>0</v>
      </c>
      <c r="BH62">
        <v>0</v>
      </c>
      <c r="BI62">
        <v>0</v>
      </c>
      <c r="BJ62">
        <v>0</v>
      </c>
      <c r="BK62" s="7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39</v>
      </c>
      <c r="CP62">
        <v>26</v>
      </c>
      <c r="CQ62" s="8">
        <v>65</v>
      </c>
      <c r="CR62">
        <v>8</v>
      </c>
    </row>
    <row r="63" spans="1:96">
      <c r="A63">
        <v>64020000</v>
      </c>
      <c r="B63" t="s">
        <v>334</v>
      </c>
      <c r="C63">
        <v>64020072</v>
      </c>
      <c r="D63" t="s">
        <v>340</v>
      </c>
      <c r="E63">
        <v>0</v>
      </c>
      <c r="F63">
        <v>0</v>
      </c>
      <c r="G63" s="4">
        <v>0</v>
      </c>
      <c r="H63">
        <v>0</v>
      </c>
      <c r="I63">
        <v>2</v>
      </c>
      <c r="J63">
        <v>3</v>
      </c>
      <c r="K63" s="4">
        <v>5</v>
      </c>
      <c r="L63">
        <v>1</v>
      </c>
      <c r="M63">
        <v>5</v>
      </c>
      <c r="N63">
        <v>2</v>
      </c>
      <c r="O63" s="4">
        <v>7</v>
      </c>
      <c r="P63">
        <v>1</v>
      </c>
      <c r="Q63">
        <v>7</v>
      </c>
      <c r="R63">
        <v>5</v>
      </c>
      <c r="S63" s="4">
        <v>12</v>
      </c>
      <c r="T63">
        <v>2</v>
      </c>
      <c r="U63">
        <v>5</v>
      </c>
      <c r="V63">
        <v>2</v>
      </c>
      <c r="W63" s="6">
        <v>7</v>
      </c>
      <c r="X63">
        <v>1</v>
      </c>
      <c r="Y63">
        <v>6</v>
      </c>
      <c r="Z63">
        <v>3</v>
      </c>
      <c r="AA63" s="6">
        <v>9</v>
      </c>
      <c r="AB63">
        <v>1</v>
      </c>
      <c r="AC63">
        <v>7</v>
      </c>
      <c r="AD63">
        <v>1</v>
      </c>
      <c r="AE63" s="6">
        <v>8</v>
      </c>
      <c r="AF63">
        <v>1</v>
      </c>
      <c r="AG63">
        <v>1</v>
      </c>
      <c r="AH63">
        <v>6</v>
      </c>
      <c r="AI63" s="6">
        <v>7</v>
      </c>
      <c r="AJ63">
        <v>1</v>
      </c>
      <c r="AK63">
        <v>3</v>
      </c>
      <c r="AL63">
        <v>1</v>
      </c>
      <c r="AM63" s="6">
        <v>4</v>
      </c>
      <c r="AN63">
        <v>1</v>
      </c>
      <c r="AO63">
        <v>2</v>
      </c>
      <c r="AP63">
        <v>2</v>
      </c>
      <c r="AQ63" s="6">
        <v>4</v>
      </c>
      <c r="AR63">
        <v>1</v>
      </c>
      <c r="AS63">
        <v>24</v>
      </c>
      <c r="AT63">
        <v>15</v>
      </c>
      <c r="AU63" s="6">
        <v>39</v>
      </c>
      <c r="AV63">
        <v>6</v>
      </c>
      <c r="AW63">
        <v>13</v>
      </c>
      <c r="AX63">
        <v>4</v>
      </c>
      <c r="AY63" s="7">
        <v>17</v>
      </c>
      <c r="AZ63">
        <v>1</v>
      </c>
      <c r="BA63">
        <v>7</v>
      </c>
      <c r="BB63">
        <v>5</v>
      </c>
      <c r="BC63" s="7">
        <v>12</v>
      </c>
      <c r="BD63">
        <v>1</v>
      </c>
      <c r="BE63">
        <v>7</v>
      </c>
      <c r="BF63">
        <v>5</v>
      </c>
      <c r="BG63" s="7">
        <v>12</v>
      </c>
      <c r="BH63">
        <v>1</v>
      </c>
      <c r="BI63">
        <v>27</v>
      </c>
      <c r="BJ63">
        <v>14</v>
      </c>
      <c r="BK63" s="7">
        <v>41</v>
      </c>
      <c r="BL63">
        <v>3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58</v>
      </c>
      <c r="CP63">
        <v>34</v>
      </c>
      <c r="CQ63" s="8">
        <v>92</v>
      </c>
      <c r="CR63">
        <v>11</v>
      </c>
    </row>
    <row r="64" spans="1:96">
      <c r="A64">
        <v>64020000</v>
      </c>
      <c r="B64" t="s">
        <v>334</v>
      </c>
      <c r="C64">
        <v>64020074</v>
      </c>
      <c r="D64" t="s">
        <v>25</v>
      </c>
      <c r="E64">
        <v>0</v>
      </c>
      <c r="F64">
        <v>0</v>
      </c>
      <c r="G64" s="4">
        <v>0</v>
      </c>
      <c r="H64">
        <v>0</v>
      </c>
      <c r="I64">
        <v>7</v>
      </c>
      <c r="J64">
        <v>8</v>
      </c>
      <c r="K64" s="4">
        <v>15</v>
      </c>
      <c r="L64">
        <v>1</v>
      </c>
      <c r="M64">
        <v>4</v>
      </c>
      <c r="N64">
        <v>5</v>
      </c>
      <c r="O64" s="4">
        <v>9</v>
      </c>
      <c r="P64">
        <v>1</v>
      </c>
      <c r="Q64">
        <v>11</v>
      </c>
      <c r="R64">
        <v>13</v>
      </c>
      <c r="S64" s="4">
        <v>24</v>
      </c>
      <c r="T64">
        <v>2</v>
      </c>
      <c r="U64">
        <v>31</v>
      </c>
      <c r="V64">
        <v>35</v>
      </c>
      <c r="W64" s="6">
        <v>66</v>
      </c>
      <c r="X64">
        <v>3</v>
      </c>
      <c r="Y64">
        <v>39</v>
      </c>
      <c r="Z64">
        <v>37</v>
      </c>
      <c r="AA64" s="6">
        <v>76</v>
      </c>
      <c r="AB64">
        <v>3</v>
      </c>
      <c r="AC64">
        <v>36</v>
      </c>
      <c r="AD64">
        <v>40</v>
      </c>
      <c r="AE64" s="6">
        <v>76</v>
      </c>
      <c r="AF64">
        <v>3</v>
      </c>
      <c r="AG64">
        <v>44</v>
      </c>
      <c r="AH64">
        <v>45</v>
      </c>
      <c r="AI64" s="6">
        <v>89</v>
      </c>
      <c r="AJ64">
        <v>3</v>
      </c>
      <c r="AK64">
        <v>44</v>
      </c>
      <c r="AL64">
        <v>46</v>
      </c>
      <c r="AM64" s="6">
        <v>90</v>
      </c>
      <c r="AN64">
        <v>3</v>
      </c>
      <c r="AO64">
        <v>46</v>
      </c>
      <c r="AP64">
        <v>45</v>
      </c>
      <c r="AQ64" s="6">
        <v>91</v>
      </c>
      <c r="AR64">
        <v>3</v>
      </c>
      <c r="AS64">
        <v>240</v>
      </c>
      <c r="AT64">
        <v>248</v>
      </c>
      <c r="AU64" s="6">
        <v>488</v>
      </c>
      <c r="AV64">
        <v>18</v>
      </c>
      <c r="AW64">
        <v>0</v>
      </c>
      <c r="AX64">
        <v>0</v>
      </c>
      <c r="AY64" s="7">
        <v>0</v>
      </c>
      <c r="AZ64">
        <v>0</v>
      </c>
      <c r="BA64">
        <v>0</v>
      </c>
      <c r="BB64">
        <v>0</v>
      </c>
      <c r="BC64" s="7">
        <v>0</v>
      </c>
      <c r="BD64">
        <v>0</v>
      </c>
      <c r="BE64">
        <v>0</v>
      </c>
      <c r="BF64">
        <v>0</v>
      </c>
      <c r="BG64" s="7">
        <v>0</v>
      </c>
      <c r="BH64">
        <v>0</v>
      </c>
      <c r="BI64">
        <v>0</v>
      </c>
      <c r="BJ64">
        <v>0</v>
      </c>
      <c r="BK64" s="7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251</v>
      </c>
      <c r="CP64">
        <v>261</v>
      </c>
      <c r="CQ64" s="8">
        <v>512</v>
      </c>
      <c r="CR64">
        <v>20</v>
      </c>
    </row>
    <row r="65" spans="1:96">
      <c r="A65">
        <v>64020000</v>
      </c>
      <c r="B65" t="s">
        <v>334</v>
      </c>
      <c r="C65">
        <v>64020076</v>
      </c>
      <c r="D65" t="s">
        <v>341</v>
      </c>
      <c r="E65">
        <v>0</v>
      </c>
      <c r="F65">
        <v>0</v>
      </c>
      <c r="G65" s="4">
        <v>0</v>
      </c>
      <c r="H65">
        <v>0</v>
      </c>
      <c r="I65">
        <v>9</v>
      </c>
      <c r="J65">
        <v>6</v>
      </c>
      <c r="K65" s="4">
        <v>15</v>
      </c>
      <c r="L65">
        <v>1</v>
      </c>
      <c r="M65">
        <v>5</v>
      </c>
      <c r="N65">
        <v>3</v>
      </c>
      <c r="O65" s="4">
        <v>8</v>
      </c>
      <c r="P65">
        <v>1</v>
      </c>
      <c r="Q65">
        <v>14</v>
      </c>
      <c r="R65">
        <v>9</v>
      </c>
      <c r="S65" s="4">
        <v>23</v>
      </c>
      <c r="T65">
        <v>2</v>
      </c>
      <c r="U65">
        <v>11</v>
      </c>
      <c r="V65">
        <v>2</v>
      </c>
      <c r="W65" s="6">
        <v>13</v>
      </c>
      <c r="X65">
        <v>1</v>
      </c>
      <c r="Y65">
        <v>1</v>
      </c>
      <c r="Z65">
        <v>6</v>
      </c>
      <c r="AA65" s="6">
        <v>7</v>
      </c>
      <c r="AB65">
        <v>1</v>
      </c>
      <c r="AC65">
        <v>6</v>
      </c>
      <c r="AD65">
        <v>3</v>
      </c>
      <c r="AE65" s="6">
        <v>9</v>
      </c>
      <c r="AF65">
        <v>1</v>
      </c>
      <c r="AG65">
        <v>6</v>
      </c>
      <c r="AH65">
        <v>4</v>
      </c>
      <c r="AI65" s="6">
        <v>10</v>
      </c>
      <c r="AJ65">
        <v>1</v>
      </c>
      <c r="AK65">
        <v>6</v>
      </c>
      <c r="AL65">
        <v>5</v>
      </c>
      <c r="AM65" s="6">
        <v>11</v>
      </c>
      <c r="AN65">
        <v>1</v>
      </c>
      <c r="AO65">
        <v>4</v>
      </c>
      <c r="AP65">
        <v>5</v>
      </c>
      <c r="AQ65" s="6">
        <v>9</v>
      </c>
      <c r="AR65">
        <v>1</v>
      </c>
      <c r="AS65">
        <v>34</v>
      </c>
      <c r="AT65">
        <v>25</v>
      </c>
      <c r="AU65" s="6">
        <v>59</v>
      </c>
      <c r="AV65">
        <v>6</v>
      </c>
      <c r="AW65">
        <v>8</v>
      </c>
      <c r="AX65">
        <v>5</v>
      </c>
      <c r="AY65" s="7">
        <v>13</v>
      </c>
      <c r="AZ65">
        <v>1</v>
      </c>
      <c r="BA65">
        <v>5</v>
      </c>
      <c r="BB65">
        <v>7</v>
      </c>
      <c r="BC65" s="7">
        <v>12</v>
      </c>
      <c r="BD65">
        <v>1</v>
      </c>
      <c r="BE65">
        <v>11</v>
      </c>
      <c r="BF65">
        <v>4</v>
      </c>
      <c r="BG65" s="7">
        <v>15</v>
      </c>
      <c r="BH65">
        <v>1</v>
      </c>
      <c r="BI65">
        <v>24</v>
      </c>
      <c r="BJ65">
        <v>16</v>
      </c>
      <c r="BK65" s="7">
        <v>40</v>
      </c>
      <c r="BL65">
        <v>3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72</v>
      </c>
      <c r="CP65">
        <v>50</v>
      </c>
      <c r="CQ65" s="8">
        <v>122</v>
      </c>
      <c r="CR65">
        <v>11</v>
      </c>
    </row>
    <row r="66" spans="1:96">
      <c r="A66">
        <v>64020000</v>
      </c>
      <c r="B66" t="s">
        <v>334</v>
      </c>
      <c r="C66">
        <v>64020077</v>
      </c>
      <c r="D66" t="s">
        <v>32</v>
      </c>
      <c r="E66">
        <v>0</v>
      </c>
      <c r="F66">
        <v>0</v>
      </c>
      <c r="G66" s="4">
        <v>0</v>
      </c>
      <c r="H66">
        <v>0</v>
      </c>
      <c r="I66">
        <v>11</v>
      </c>
      <c r="J66">
        <v>2</v>
      </c>
      <c r="K66" s="4">
        <v>13</v>
      </c>
      <c r="L66">
        <v>1</v>
      </c>
      <c r="M66">
        <v>6</v>
      </c>
      <c r="N66">
        <v>4</v>
      </c>
      <c r="O66" s="4">
        <v>10</v>
      </c>
      <c r="P66">
        <v>1</v>
      </c>
      <c r="Q66">
        <v>17</v>
      </c>
      <c r="R66">
        <v>6</v>
      </c>
      <c r="S66" s="4">
        <v>23</v>
      </c>
      <c r="T66">
        <v>2</v>
      </c>
      <c r="U66">
        <v>6</v>
      </c>
      <c r="V66">
        <v>3</v>
      </c>
      <c r="W66" s="6">
        <v>9</v>
      </c>
      <c r="X66">
        <v>1</v>
      </c>
      <c r="Y66">
        <v>4</v>
      </c>
      <c r="Z66">
        <v>7</v>
      </c>
      <c r="AA66" s="6">
        <v>11</v>
      </c>
      <c r="AB66">
        <v>1</v>
      </c>
      <c r="AC66">
        <v>6</v>
      </c>
      <c r="AD66">
        <v>1</v>
      </c>
      <c r="AE66" s="6">
        <v>7</v>
      </c>
      <c r="AF66">
        <v>1</v>
      </c>
      <c r="AG66">
        <v>7</v>
      </c>
      <c r="AH66">
        <v>4</v>
      </c>
      <c r="AI66" s="6">
        <v>11</v>
      </c>
      <c r="AJ66">
        <v>1</v>
      </c>
      <c r="AK66">
        <v>4</v>
      </c>
      <c r="AL66">
        <v>5</v>
      </c>
      <c r="AM66" s="6">
        <v>9</v>
      </c>
      <c r="AN66">
        <v>1</v>
      </c>
      <c r="AO66">
        <v>9</v>
      </c>
      <c r="AP66">
        <v>4</v>
      </c>
      <c r="AQ66" s="6">
        <v>13</v>
      </c>
      <c r="AR66">
        <v>1</v>
      </c>
      <c r="AS66">
        <v>36</v>
      </c>
      <c r="AT66">
        <v>24</v>
      </c>
      <c r="AU66" s="6">
        <v>60</v>
      </c>
      <c r="AV66">
        <v>6</v>
      </c>
      <c r="AW66">
        <v>0</v>
      </c>
      <c r="AX66">
        <v>0</v>
      </c>
      <c r="AY66" s="7">
        <v>0</v>
      </c>
      <c r="AZ66">
        <v>0</v>
      </c>
      <c r="BA66">
        <v>0</v>
      </c>
      <c r="BB66">
        <v>0</v>
      </c>
      <c r="BC66" s="7">
        <v>0</v>
      </c>
      <c r="BD66">
        <v>0</v>
      </c>
      <c r="BE66">
        <v>0</v>
      </c>
      <c r="BF66">
        <v>0</v>
      </c>
      <c r="BG66" s="7">
        <v>0</v>
      </c>
      <c r="BH66">
        <v>0</v>
      </c>
      <c r="BI66">
        <v>0</v>
      </c>
      <c r="BJ66">
        <v>0</v>
      </c>
      <c r="BK66" s="7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53</v>
      </c>
      <c r="CP66">
        <v>30</v>
      </c>
      <c r="CQ66" s="8">
        <v>83</v>
      </c>
      <c r="CR66">
        <v>8</v>
      </c>
    </row>
    <row r="67" spans="1:96">
      <c r="A67">
        <v>64020000</v>
      </c>
      <c r="B67" t="s">
        <v>334</v>
      </c>
      <c r="C67">
        <v>64020078</v>
      </c>
      <c r="D67" t="s">
        <v>34</v>
      </c>
      <c r="E67">
        <v>0</v>
      </c>
      <c r="F67">
        <v>0</v>
      </c>
      <c r="G67" s="4">
        <v>0</v>
      </c>
      <c r="H67">
        <v>0</v>
      </c>
      <c r="I67">
        <v>2</v>
      </c>
      <c r="J67">
        <v>4</v>
      </c>
      <c r="K67" s="4">
        <v>6</v>
      </c>
      <c r="L67">
        <v>1</v>
      </c>
      <c r="M67">
        <v>9</v>
      </c>
      <c r="N67">
        <v>8</v>
      </c>
      <c r="O67" s="4">
        <v>17</v>
      </c>
      <c r="P67">
        <v>1</v>
      </c>
      <c r="Q67">
        <v>11</v>
      </c>
      <c r="R67">
        <v>12</v>
      </c>
      <c r="S67" s="4">
        <v>23</v>
      </c>
      <c r="T67">
        <v>2</v>
      </c>
      <c r="U67">
        <v>7</v>
      </c>
      <c r="V67">
        <v>3</v>
      </c>
      <c r="W67" s="6">
        <v>10</v>
      </c>
      <c r="X67">
        <v>1</v>
      </c>
      <c r="Y67">
        <v>1</v>
      </c>
      <c r="Z67">
        <v>8</v>
      </c>
      <c r="AA67" s="6">
        <v>9</v>
      </c>
      <c r="AB67">
        <v>1</v>
      </c>
      <c r="AC67">
        <v>6</v>
      </c>
      <c r="AD67">
        <v>4</v>
      </c>
      <c r="AE67" s="6">
        <v>10</v>
      </c>
      <c r="AF67">
        <v>1</v>
      </c>
      <c r="AG67">
        <v>8</v>
      </c>
      <c r="AH67">
        <v>2</v>
      </c>
      <c r="AI67" s="6">
        <v>10</v>
      </c>
      <c r="AJ67">
        <v>1</v>
      </c>
      <c r="AK67">
        <v>5</v>
      </c>
      <c r="AL67">
        <v>2</v>
      </c>
      <c r="AM67" s="6">
        <v>7</v>
      </c>
      <c r="AN67">
        <v>1</v>
      </c>
      <c r="AO67">
        <v>3</v>
      </c>
      <c r="AP67">
        <v>6</v>
      </c>
      <c r="AQ67" s="6">
        <v>9</v>
      </c>
      <c r="AR67">
        <v>1</v>
      </c>
      <c r="AS67">
        <v>30</v>
      </c>
      <c r="AT67">
        <v>25</v>
      </c>
      <c r="AU67" s="6">
        <v>55</v>
      </c>
      <c r="AV67">
        <v>6</v>
      </c>
      <c r="AW67">
        <v>0</v>
      </c>
      <c r="AX67">
        <v>0</v>
      </c>
      <c r="AY67" s="7">
        <v>0</v>
      </c>
      <c r="AZ67">
        <v>0</v>
      </c>
      <c r="BA67">
        <v>0</v>
      </c>
      <c r="BB67">
        <v>0</v>
      </c>
      <c r="BC67" s="7">
        <v>0</v>
      </c>
      <c r="BD67">
        <v>0</v>
      </c>
      <c r="BE67">
        <v>0</v>
      </c>
      <c r="BF67">
        <v>0</v>
      </c>
      <c r="BG67" s="7">
        <v>0</v>
      </c>
      <c r="BH67">
        <v>0</v>
      </c>
      <c r="BI67">
        <v>0</v>
      </c>
      <c r="BJ67">
        <v>0</v>
      </c>
      <c r="BK67" s="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41</v>
      </c>
      <c r="CP67">
        <v>37</v>
      </c>
      <c r="CQ67" s="8">
        <v>78</v>
      </c>
      <c r="CR67">
        <v>8</v>
      </c>
    </row>
    <row r="68" spans="1:96">
      <c r="A68">
        <v>64020000</v>
      </c>
      <c r="B68" t="s">
        <v>334</v>
      </c>
      <c r="C68">
        <v>64020080</v>
      </c>
      <c r="D68" t="s">
        <v>36</v>
      </c>
      <c r="E68">
        <v>0</v>
      </c>
      <c r="F68">
        <v>0</v>
      </c>
      <c r="G68" s="4">
        <v>0</v>
      </c>
      <c r="H68">
        <v>0</v>
      </c>
      <c r="I68">
        <v>3</v>
      </c>
      <c r="J68">
        <v>9</v>
      </c>
      <c r="K68" s="4">
        <v>12</v>
      </c>
      <c r="L68">
        <v>1</v>
      </c>
      <c r="M68">
        <v>5</v>
      </c>
      <c r="N68">
        <v>6</v>
      </c>
      <c r="O68" s="4">
        <v>11</v>
      </c>
      <c r="P68">
        <v>1</v>
      </c>
      <c r="Q68">
        <v>8</v>
      </c>
      <c r="R68">
        <v>15</v>
      </c>
      <c r="S68" s="4">
        <v>23</v>
      </c>
      <c r="T68">
        <v>2</v>
      </c>
      <c r="U68">
        <v>7</v>
      </c>
      <c r="V68">
        <v>8</v>
      </c>
      <c r="W68" s="6">
        <v>15</v>
      </c>
      <c r="X68">
        <v>1</v>
      </c>
      <c r="Y68">
        <v>2</v>
      </c>
      <c r="Z68">
        <v>7</v>
      </c>
      <c r="AA68" s="6">
        <v>9</v>
      </c>
      <c r="AB68">
        <v>1</v>
      </c>
      <c r="AC68">
        <v>8</v>
      </c>
      <c r="AD68">
        <v>1</v>
      </c>
      <c r="AE68" s="6">
        <v>9</v>
      </c>
      <c r="AF68">
        <v>1</v>
      </c>
      <c r="AG68">
        <v>4</v>
      </c>
      <c r="AH68">
        <v>4</v>
      </c>
      <c r="AI68" s="6">
        <v>8</v>
      </c>
      <c r="AJ68">
        <v>1</v>
      </c>
      <c r="AK68">
        <v>2</v>
      </c>
      <c r="AL68">
        <v>6</v>
      </c>
      <c r="AM68" s="6">
        <v>8</v>
      </c>
      <c r="AN68">
        <v>1</v>
      </c>
      <c r="AO68">
        <v>4</v>
      </c>
      <c r="AP68">
        <v>5</v>
      </c>
      <c r="AQ68" s="6">
        <v>9</v>
      </c>
      <c r="AR68">
        <v>1</v>
      </c>
      <c r="AS68">
        <v>27</v>
      </c>
      <c r="AT68">
        <v>31</v>
      </c>
      <c r="AU68" s="6">
        <v>58</v>
      </c>
      <c r="AV68">
        <v>6</v>
      </c>
      <c r="AW68">
        <v>0</v>
      </c>
      <c r="AX68">
        <v>0</v>
      </c>
      <c r="AY68" s="7">
        <v>0</v>
      </c>
      <c r="AZ68">
        <v>0</v>
      </c>
      <c r="BA68">
        <v>0</v>
      </c>
      <c r="BB68">
        <v>0</v>
      </c>
      <c r="BC68" s="7">
        <v>0</v>
      </c>
      <c r="BD68">
        <v>0</v>
      </c>
      <c r="BE68">
        <v>0</v>
      </c>
      <c r="BF68">
        <v>0</v>
      </c>
      <c r="BG68" s="7">
        <v>0</v>
      </c>
      <c r="BH68">
        <v>0</v>
      </c>
      <c r="BI68">
        <v>0</v>
      </c>
      <c r="BJ68">
        <v>0</v>
      </c>
      <c r="BK68" s="7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35</v>
      </c>
      <c r="CP68">
        <v>46</v>
      </c>
      <c r="CQ68" s="8">
        <v>81</v>
      </c>
      <c r="CR68">
        <v>8</v>
      </c>
    </row>
    <row r="69" spans="1:96">
      <c r="A69">
        <v>64020000</v>
      </c>
      <c r="B69" t="s">
        <v>334</v>
      </c>
      <c r="C69">
        <v>64020081</v>
      </c>
      <c r="D69" t="s">
        <v>38</v>
      </c>
      <c r="E69">
        <v>0</v>
      </c>
      <c r="F69">
        <v>0</v>
      </c>
      <c r="G69" s="4">
        <v>0</v>
      </c>
      <c r="H69">
        <v>0</v>
      </c>
      <c r="I69">
        <v>13</v>
      </c>
      <c r="J69">
        <v>8</v>
      </c>
      <c r="K69" s="4">
        <v>21</v>
      </c>
      <c r="L69">
        <v>1</v>
      </c>
      <c r="M69">
        <v>6</v>
      </c>
      <c r="N69">
        <v>14</v>
      </c>
      <c r="O69" s="4">
        <v>20</v>
      </c>
      <c r="P69">
        <v>1</v>
      </c>
      <c r="Q69">
        <v>19</v>
      </c>
      <c r="R69">
        <v>22</v>
      </c>
      <c r="S69" s="4">
        <v>41</v>
      </c>
      <c r="T69">
        <v>2</v>
      </c>
      <c r="U69">
        <v>13</v>
      </c>
      <c r="V69">
        <v>13</v>
      </c>
      <c r="W69" s="6">
        <v>26</v>
      </c>
      <c r="X69">
        <v>1</v>
      </c>
      <c r="Y69">
        <v>11</v>
      </c>
      <c r="Z69">
        <v>9</v>
      </c>
      <c r="AA69" s="6">
        <v>20</v>
      </c>
      <c r="AB69">
        <v>1</v>
      </c>
      <c r="AC69">
        <v>9</v>
      </c>
      <c r="AD69">
        <v>9</v>
      </c>
      <c r="AE69" s="6">
        <v>18</v>
      </c>
      <c r="AF69">
        <v>1</v>
      </c>
      <c r="AG69">
        <v>13</v>
      </c>
      <c r="AH69">
        <v>16</v>
      </c>
      <c r="AI69" s="6">
        <v>29</v>
      </c>
      <c r="AJ69">
        <v>1</v>
      </c>
      <c r="AK69">
        <v>9</v>
      </c>
      <c r="AL69">
        <v>14</v>
      </c>
      <c r="AM69" s="6">
        <v>23</v>
      </c>
      <c r="AN69">
        <v>1</v>
      </c>
      <c r="AO69">
        <v>9</v>
      </c>
      <c r="AP69">
        <v>13</v>
      </c>
      <c r="AQ69" s="6">
        <v>22</v>
      </c>
      <c r="AR69">
        <v>1</v>
      </c>
      <c r="AS69">
        <v>64</v>
      </c>
      <c r="AT69">
        <v>74</v>
      </c>
      <c r="AU69" s="6">
        <v>138</v>
      </c>
      <c r="AV69">
        <v>6</v>
      </c>
      <c r="AW69">
        <v>0</v>
      </c>
      <c r="AX69">
        <v>0</v>
      </c>
      <c r="AY69" s="7">
        <v>0</v>
      </c>
      <c r="AZ69">
        <v>0</v>
      </c>
      <c r="BA69">
        <v>0</v>
      </c>
      <c r="BB69">
        <v>0</v>
      </c>
      <c r="BC69" s="7">
        <v>0</v>
      </c>
      <c r="BD69">
        <v>0</v>
      </c>
      <c r="BE69">
        <v>0</v>
      </c>
      <c r="BF69">
        <v>0</v>
      </c>
      <c r="BG69" s="7">
        <v>0</v>
      </c>
      <c r="BH69">
        <v>0</v>
      </c>
      <c r="BI69">
        <v>0</v>
      </c>
      <c r="BJ69">
        <v>0</v>
      </c>
      <c r="BK69" s="7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83</v>
      </c>
      <c r="CP69">
        <v>96</v>
      </c>
      <c r="CQ69" s="8">
        <v>179</v>
      </c>
      <c r="CR69">
        <v>8</v>
      </c>
    </row>
    <row r="70" spans="1:96">
      <c r="A70">
        <v>64020000</v>
      </c>
      <c r="B70" t="s">
        <v>334</v>
      </c>
      <c r="C70">
        <v>64020082</v>
      </c>
      <c r="D70" t="s">
        <v>66</v>
      </c>
      <c r="E70">
        <v>4</v>
      </c>
      <c r="F70">
        <v>5</v>
      </c>
      <c r="G70" s="4">
        <v>9</v>
      </c>
      <c r="H70">
        <v>1</v>
      </c>
      <c r="I70">
        <v>8</v>
      </c>
      <c r="J70">
        <v>7</v>
      </c>
      <c r="K70" s="4">
        <v>15</v>
      </c>
      <c r="L70">
        <v>1</v>
      </c>
      <c r="M70">
        <v>3</v>
      </c>
      <c r="N70">
        <v>10</v>
      </c>
      <c r="O70" s="4">
        <v>13</v>
      </c>
      <c r="P70">
        <v>1</v>
      </c>
      <c r="Q70">
        <v>15</v>
      </c>
      <c r="R70">
        <v>22</v>
      </c>
      <c r="S70" s="4">
        <v>37</v>
      </c>
      <c r="T70">
        <v>3</v>
      </c>
      <c r="U70">
        <v>8</v>
      </c>
      <c r="V70">
        <v>10</v>
      </c>
      <c r="W70" s="6">
        <v>18</v>
      </c>
      <c r="X70">
        <v>1</v>
      </c>
      <c r="Y70">
        <v>5</v>
      </c>
      <c r="Z70">
        <v>5</v>
      </c>
      <c r="AA70" s="6">
        <v>10</v>
      </c>
      <c r="AB70">
        <v>1</v>
      </c>
      <c r="AC70">
        <v>7</v>
      </c>
      <c r="AD70">
        <v>11</v>
      </c>
      <c r="AE70" s="6">
        <v>18</v>
      </c>
      <c r="AF70">
        <v>1</v>
      </c>
      <c r="AG70">
        <v>3</v>
      </c>
      <c r="AH70">
        <v>14</v>
      </c>
      <c r="AI70" s="6">
        <v>17</v>
      </c>
      <c r="AJ70">
        <v>1</v>
      </c>
      <c r="AK70">
        <v>10</v>
      </c>
      <c r="AL70">
        <v>12</v>
      </c>
      <c r="AM70" s="6">
        <v>22</v>
      </c>
      <c r="AN70">
        <v>1</v>
      </c>
      <c r="AO70">
        <v>7</v>
      </c>
      <c r="AP70">
        <v>2</v>
      </c>
      <c r="AQ70" s="6">
        <v>9</v>
      </c>
      <c r="AR70">
        <v>1</v>
      </c>
      <c r="AS70">
        <v>40</v>
      </c>
      <c r="AT70">
        <v>54</v>
      </c>
      <c r="AU70" s="6">
        <v>94</v>
      </c>
      <c r="AV70">
        <v>6</v>
      </c>
      <c r="AW70">
        <v>0</v>
      </c>
      <c r="AX70">
        <v>0</v>
      </c>
      <c r="AY70" s="7">
        <v>0</v>
      </c>
      <c r="AZ70">
        <v>0</v>
      </c>
      <c r="BA70">
        <v>0</v>
      </c>
      <c r="BB70">
        <v>0</v>
      </c>
      <c r="BC70" s="7">
        <v>0</v>
      </c>
      <c r="BD70">
        <v>0</v>
      </c>
      <c r="BE70">
        <v>0</v>
      </c>
      <c r="BF70">
        <v>0</v>
      </c>
      <c r="BG70" s="7">
        <v>0</v>
      </c>
      <c r="BH70">
        <v>0</v>
      </c>
      <c r="BI70">
        <v>0</v>
      </c>
      <c r="BJ70">
        <v>0</v>
      </c>
      <c r="BK70" s="7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55</v>
      </c>
      <c r="CP70">
        <v>76</v>
      </c>
      <c r="CQ70" s="8">
        <v>131</v>
      </c>
      <c r="CR70">
        <v>9</v>
      </c>
    </row>
    <row r="71" spans="1:96">
      <c r="A71">
        <v>64020000</v>
      </c>
      <c r="B71" t="s">
        <v>334</v>
      </c>
      <c r="C71">
        <v>64020083</v>
      </c>
      <c r="D71" t="s">
        <v>71</v>
      </c>
      <c r="E71">
        <v>0</v>
      </c>
      <c r="F71">
        <v>0</v>
      </c>
      <c r="G71" s="4">
        <v>0</v>
      </c>
      <c r="H71">
        <v>0</v>
      </c>
      <c r="I71">
        <v>8</v>
      </c>
      <c r="J71">
        <v>12</v>
      </c>
      <c r="K71" s="4">
        <v>20</v>
      </c>
      <c r="L71">
        <v>1</v>
      </c>
      <c r="M71">
        <v>9</v>
      </c>
      <c r="N71">
        <v>12</v>
      </c>
      <c r="O71" s="4">
        <v>21</v>
      </c>
      <c r="P71">
        <v>1</v>
      </c>
      <c r="Q71">
        <v>17</v>
      </c>
      <c r="R71">
        <v>24</v>
      </c>
      <c r="S71" s="4">
        <v>41</v>
      </c>
      <c r="T71">
        <v>2</v>
      </c>
      <c r="U71">
        <v>14</v>
      </c>
      <c r="V71">
        <v>13</v>
      </c>
      <c r="W71" s="6">
        <v>27</v>
      </c>
      <c r="X71">
        <v>1</v>
      </c>
      <c r="Y71">
        <v>10</v>
      </c>
      <c r="Z71">
        <v>7</v>
      </c>
      <c r="AA71" s="6">
        <v>17</v>
      </c>
      <c r="AB71">
        <v>1</v>
      </c>
      <c r="AC71">
        <v>10</v>
      </c>
      <c r="AD71">
        <v>5</v>
      </c>
      <c r="AE71" s="6">
        <v>15</v>
      </c>
      <c r="AF71">
        <v>1</v>
      </c>
      <c r="AG71">
        <v>13</v>
      </c>
      <c r="AH71">
        <v>14</v>
      </c>
      <c r="AI71" s="6">
        <v>27</v>
      </c>
      <c r="AJ71">
        <v>1</v>
      </c>
      <c r="AK71">
        <v>13</v>
      </c>
      <c r="AL71">
        <v>12</v>
      </c>
      <c r="AM71" s="6">
        <v>25</v>
      </c>
      <c r="AN71">
        <v>1</v>
      </c>
      <c r="AO71">
        <v>15</v>
      </c>
      <c r="AP71">
        <v>12</v>
      </c>
      <c r="AQ71" s="6">
        <v>27</v>
      </c>
      <c r="AR71">
        <v>1</v>
      </c>
      <c r="AS71">
        <v>75</v>
      </c>
      <c r="AT71">
        <v>63</v>
      </c>
      <c r="AU71" s="6">
        <v>138</v>
      </c>
      <c r="AV71">
        <v>6</v>
      </c>
      <c r="AW71">
        <v>0</v>
      </c>
      <c r="AX71">
        <v>0</v>
      </c>
      <c r="AY71" s="7">
        <v>0</v>
      </c>
      <c r="AZ71">
        <v>0</v>
      </c>
      <c r="BA71">
        <v>0</v>
      </c>
      <c r="BB71">
        <v>0</v>
      </c>
      <c r="BC71" s="7">
        <v>0</v>
      </c>
      <c r="BD71">
        <v>0</v>
      </c>
      <c r="BE71">
        <v>0</v>
      </c>
      <c r="BF71">
        <v>0</v>
      </c>
      <c r="BG71" s="7">
        <v>0</v>
      </c>
      <c r="BH71">
        <v>0</v>
      </c>
      <c r="BI71">
        <v>0</v>
      </c>
      <c r="BJ71">
        <v>0</v>
      </c>
      <c r="BK71" s="7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92</v>
      </c>
      <c r="CP71">
        <v>87</v>
      </c>
      <c r="CQ71" s="8">
        <v>179</v>
      </c>
      <c r="CR71">
        <v>8</v>
      </c>
    </row>
    <row r="72" spans="1:96">
      <c r="A72">
        <v>64020000</v>
      </c>
      <c r="B72" t="s">
        <v>334</v>
      </c>
      <c r="C72">
        <v>64020084</v>
      </c>
      <c r="D72" t="s">
        <v>63</v>
      </c>
      <c r="E72">
        <v>0</v>
      </c>
      <c r="F72">
        <v>0</v>
      </c>
      <c r="G72" s="4">
        <v>0</v>
      </c>
      <c r="H72">
        <v>0</v>
      </c>
      <c r="I72">
        <v>5</v>
      </c>
      <c r="J72">
        <v>6</v>
      </c>
      <c r="K72" s="4">
        <v>11</v>
      </c>
      <c r="L72">
        <v>1</v>
      </c>
      <c r="M72">
        <v>1</v>
      </c>
      <c r="N72">
        <v>4</v>
      </c>
      <c r="O72" s="4">
        <v>5</v>
      </c>
      <c r="P72">
        <v>1</v>
      </c>
      <c r="Q72">
        <v>6</v>
      </c>
      <c r="R72">
        <v>10</v>
      </c>
      <c r="S72" s="4">
        <v>16</v>
      </c>
      <c r="T72">
        <v>2</v>
      </c>
      <c r="U72">
        <v>2</v>
      </c>
      <c r="V72">
        <v>1</v>
      </c>
      <c r="W72" s="6">
        <v>3</v>
      </c>
      <c r="X72">
        <v>1</v>
      </c>
      <c r="Y72">
        <v>0</v>
      </c>
      <c r="Z72">
        <v>1</v>
      </c>
      <c r="AA72" s="6">
        <v>1</v>
      </c>
      <c r="AB72">
        <v>1</v>
      </c>
      <c r="AC72">
        <v>3</v>
      </c>
      <c r="AD72">
        <v>2</v>
      </c>
      <c r="AE72" s="6">
        <v>5</v>
      </c>
      <c r="AF72">
        <v>1</v>
      </c>
      <c r="AG72">
        <v>4</v>
      </c>
      <c r="AH72">
        <v>4</v>
      </c>
      <c r="AI72" s="6">
        <v>8</v>
      </c>
      <c r="AJ72">
        <v>1</v>
      </c>
      <c r="AK72">
        <v>1</v>
      </c>
      <c r="AL72">
        <v>1</v>
      </c>
      <c r="AM72" s="6">
        <v>2</v>
      </c>
      <c r="AN72">
        <v>1</v>
      </c>
      <c r="AO72">
        <v>2</v>
      </c>
      <c r="AP72">
        <v>5</v>
      </c>
      <c r="AQ72" s="6">
        <v>7</v>
      </c>
      <c r="AR72">
        <v>1</v>
      </c>
      <c r="AS72">
        <v>12</v>
      </c>
      <c r="AT72">
        <v>14</v>
      </c>
      <c r="AU72" s="6">
        <v>26</v>
      </c>
      <c r="AV72">
        <v>6</v>
      </c>
      <c r="AW72">
        <v>0</v>
      </c>
      <c r="AX72">
        <v>0</v>
      </c>
      <c r="AY72" s="7">
        <v>0</v>
      </c>
      <c r="AZ72">
        <v>0</v>
      </c>
      <c r="BA72">
        <v>0</v>
      </c>
      <c r="BB72">
        <v>0</v>
      </c>
      <c r="BC72" s="7">
        <v>0</v>
      </c>
      <c r="BD72">
        <v>0</v>
      </c>
      <c r="BE72">
        <v>0</v>
      </c>
      <c r="BF72">
        <v>0</v>
      </c>
      <c r="BG72" s="7">
        <v>0</v>
      </c>
      <c r="BH72">
        <v>0</v>
      </c>
      <c r="BI72">
        <v>0</v>
      </c>
      <c r="BJ72">
        <v>0</v>
      </c>
      <c r="BK72" s="7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18</v>
      </c>
      <c r="CP72">
        <v>24</v>
      </c>
      <c r="CQ72" s="8">
        <v>42</v>
      </c>
      <c r="CR72">
        <v>8</v>
      </c>
    </row>
    <row r="73" spans="1:96">
      <c r="A73">
        <v>64020000</v>
      </c>
      <c r="B73" t="s">
        <v>334</v>
      </c>
      <c r="C73">
        <v>64020085</v>
      </c>
      <c r="D73" t="s">
        <v>72</v>
      </c>
      <c r="E73">
        <v>2</v>
      </c>
      <c r="F73">
        <v>3</v>
      </c>
      <c r="G73" s="4">
        <v>5</v>
      </c>
      <c r="H73">
        <v>1</v>
      </c>
      <c r="I73">
        <v>5</v>
      </c>
      <c r="J73">
        <v>6</v>
      </c>
      <c r="K73" s="4">
        <v>11</v>
      </c>
      <c r="L73">
        <v>1</v>
      </c>
      <c r="M73">
        <v>3</v>
      </c>
      <c r="N73">
        <v>2</v>
      </c>
      <c r="O73" s="4">
        <v>5</v>
      </c>
      <c r="P73">
        <v>1</v>
      </c>
      <c r="Q73">
        <v>10</v>
      </c>
      <c r="R73">
        <v>11</v>
      </c>
      <c r="S73" s="4">
        <v>21</v>
      </c>
      <c r="T73">
        <v>3</v>
      </c>
      <c r="U73">
        <v>5</v>
      </c>
      <c r="V73">
        <v>1</v>
      </c>
      <c r="W73" s="6">
        <v>6</v>
      </c>
      <c r="X73">
        <v>1</v>
      </c>
      <c r="Y73">
        <v>3</v>
      </c>
      <c r="Z73">
        <v>8</v>
      </c>
      <c r="AA73" s="6">
        <v>11</v>
      </c>
      <c r="AB73">
        <v>1</v>
      </c>
      <c r="AC73">
        <v>7</v>
      </c>
      <c r="AD73">
        <v>1</v>
      </c>
      <c r="AE73" s="6">
        <v>8</v>
      </c>
      <c r="AF73">
        <v>1</v>
      </c>
      <c r="AG73">
        <v>5</v>
      </c>
      <c r="AH73">
        <v>2</v>
      </c>
      <c r="AI73" s="6">
        <v>7</v>
      </c>
      <c r="AJ73">
        <v>1</v>
      </c>
      <c r="AK73">
        <v>5</v>
      </c>
      <c r="AL73">
        <v>5</v>
      </c>
      <c r="AM73" s="6">
        <v>10</v>
      </c>
      <c r="AN73">
        <v>1</v>
      </c>
      <c r="AO73">
        <v>5</v>
      </c>
      <c r="AP73">
        <v>4</v>
      </c>
      <c r="AQ73" s="6">
        <v>9</v>
      </c>
      <c r="AR73">
        <v>1</v>
      </c>
      <c r="AS73">
        <v>30</v>
      </c>
      <c r="AT73">
        <v>21</v>
      </c>
      <c r="AU73" s="6">
        <v>51</v>
      </c>
      <c r="AV73">
        <v>6</v>
      </c>
      <c r="AW73">
        <v>0</v>
      </c>
      <c r="AX73">
        <v>0</v>
      </c>
      <c r="AY73" s="7">
        <v>0</v>
      </c>
      <c r="AZ73">
        <v>0</v>
      </c>
      <c r="BA73">
        <v>0</v>
      </c>
      <c r="BB73">
        <v>0</v>
      </c>
      <c r="BC73" s="7">
        <v>0</v>
      </c>
      <c r="BD73">
        <v>0</v>
      </c>
      <c r="BE73">
        <v>0</v>
      </c>
      <c r="BF73">
        <v>0</v>
      </c>
      <c r="BG73" s="7">
        <v>0</v>
      </c>
      <c r="BH73">
        <v>0</v>
      </c>
      <c r="BI73">
        <v>0</v>
      </c>
      <c r="BJ73">
        <v>0</v>
      </c>
      <c r="BK73" s="7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40</v>
      </c>
      <c r="CP73">
        <v>32</v>
      </c>
      <c r="CQ73" s="8">
        <v>72</v>
      </c>
      <c r="CR73">
        <v>9</v>
      </c>
    </row>
    <row r="74" spans="1:96">
      <c r="A74">
        <v>64020000</v>
      </c>
      <c r="B74" t="s">
        <v>334</v>
      </c>
      <c r="C74">
        <v>64020086</v>
      </c>
      <c r="D74" t="s">
        <v>73</v>
      </c>
      <c r="E74">
        <v>4</v>
      </c>
      <c r="F74">
        <v>2</v>
      </c>
      <c r="G74" s="4">
        <v>6</v>
      </c>
      <c r="H74">
        <v>1</v>
      </c>
      <c r="I74">
        <v>4</v>
      </c>
      <c r="J74">
        <v>3</v>
      </c>
      <c r="K74" s="4">
        <v>7</v>
      </c>
      <c r="L74">
        <v>1</v>
      </c>
      <c r="M74">
        <v>2</v>
      </c>
      <c r="N74">
        <v>1</v>
      </c>
      <c r="O74" s="4">
        <v>3</v>
      </c>
      <c r="P74">
        <v>1</v>
      </c>
      <c r="Q74">
        <v>10</v>
      </c>
      <c r="R74">
        <v>6</v>
      </c>
      <c r="S74" s="4">
        <v>16</v>
      </c>
      <c r="T74">
        <v>3</v>
      </c>
      <c r="U74">
        <v>6</v>
      </c>
      <c r="V74">
        <v>4</v>
      </c>
      <c r="W74" s="6">
        <v>10</v>
      </c>
      <c r="X74">
        <v>1</v>
      </c>
      <c r="Y74">
        <v>1</v>
      </c>
      <c r="Z74">
        <v>2</v>
      </c>
      <c r="AA74" s="6">
        <v>3</v>
      </c>
      <c r="AB74">
        <v>1</v>
      </c>
      <c r="AC74">
        <v>0</v>
      </c>
      <c r="AD74">
        <v>2</v>
      </c>
      <c r="AE74" s="6">
        <v>2</v>
      </c>
      <c r="AF74">
        <v>1</v>
      </c>
      <c r="AG74">
        <v>2</v>
      </c>
      <c r="AH74">
        <v>1</v>
      </c>
      <c r="AI74" s="6">
        <v>3</v>
      </c>
      <c r="AJ74">
        <v>1</v>
      </c>
      <c r="AK74">
        <v>2</v>
      </c>
      <c r="AL74">
        <v>4</v>
      </c>
      <c r="AM74" s="6">
        <v>6</v>
      </c>
      <c r="AN74">
        <v>1</v>
      </c>
      <c r="AO74">
        <v>2</v>
      </c>
      <c r="AP74">
        <v>2</v>
      </c>
      <c r="AQ74" s="6">
        <v>4</v>
      </c>
      <c r="AR74">
        <v>1</v>
      </c>
      <c r="AS74">
        <v>13</v>
      </c>
      <c r="AT74">
        <v>15</v>
      </c>
      <c r="AU74" s="6">
        <v>28</v>
      </c>
      <c r="AV74">
        <v>6</v>
      </c>
      <c r="AW74">
        <v>0</v>
      </c>
      <c r="AX74">
        <v>0</v>
      </c>
      <c r="AY74" s="7">
        <v>0</v>
      </c>
      <c r="AZ74">
        <v>0</v>
      </c>
      <c r="BA74">
        <v>0</v>
      </c>
      <c r="BB74">
        <v>0</v>
      </c>
      <c r="BC74" s="7">
        <v>0</v>
      </c>
      <c r="BD74">
        <v>0</v>
      </c>
      <c r="BE74">
        <v>0</v>
      </c>
      <c r="BF74">
        <v>0</v>
      </c>
      <c r="BG74" s="7">
        <v>0</v>
      </c>
      <c r="BH74">
        <v>0</v>
      </c>
      <c r="BI74">
        <v>0</v>
      </c>
      <c r="BJ74">
        <v>0</v>
      </c>
      <c r="BK74" s="7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23</v>
      </c>
      <c r="CP74">
        <v>21</v>
      </c>
      <c r="CQ74" s="8">
        <v>44</v>
      </c>
      <c r="CR74">
        <v>9</v>
      </c>
    </row>
    <row r="75" spans="1:96">
      <c r="A75">
        <v>64020000</v>
      </c>
      <c r="B75" t="s">
        <v>334</v>
      </c>
      <c r="C75">
        <v>64020087</v>
      </c>
      <c r="D75" t="s">
        <v>74</v>
      </c>
      <c r="E75">
        <v>0</v>
      </c>
      <c r="F75">
        <v>0</v>
      </c>
      <c r="G75" s="4">
        <v>0</v>
      </c>
      <c r="H75">
        <v>0</v>
      </c>
      <c r="I75">
        <v>7</v>
      </c>
      <c r="J75">
        <v>5</v>
      </c>
      <c r="K75" s="4">
        <v>12</v>
      </c>
      <c r="L75">
        <v>1</v>
      </c>
      <c r="M75">
        <v>8</v>
      </c>
      <c r="N75">
        <v>5</v>
      </c>
      <c r="O75" s="4">
        <v>13</v>
      </c>
      <c r="P75">
        <v>1</v>
      </c>
      <c r="Q75">
        <v>15</v>
      </c>
      <c r="R75">
        <v>10</v>
      </c>
      <c r="S75" s="4">
        <v>25</v>
      </c>
      <c r="T75">
        <v>2</v>
      </c>
      <c r="U75">
        <v>7</v>
      </c>
      <c r="V75">
        <v>4</v>
      </c>
      <c r="W75" s="6">
        <v>11</v>
      </c>
      <c r="X75">
        <v>1</v>
      </c>
      <c r="Y75">
        <v>4</v>
      </c>
      <c r="Z75">
        <v>3</v>
      </c>
      <c r="AA75" s="6">
        <v>7</v>
      </c>
      <c r="AB75">
        <v>1</v>
      </c>
      <c r="AC75">
        <v>6</v>
      </c>
      <c r="AD75">
        <v>4</v>
      </c>
      <c r="AE75" s="6">
        <v>10</v>
      </c>
      <c r="AF75">
        <v>1</v>
      </c>
      <c r="AG75">
        <v>10</v>
      </c>
      <c r="AH75">
        <v>10</v>
      </c>
      <c r="AI75" s="6">
        <v>20</v>
      </c>
      <c r="AJ75">
        <v>1</v>
      </c>
      <c r="AK75">
        <v>6</v>
      </c>
      <c r="AL75">
        <v>4</v>
      </c>
      <c r="AM75" s="6">
        <v>10</v>
      </c>
      <c r="AN75">
        <v>1</v>
      </c>
      <c r="AO75">
        <v>9</v>
      </c>
      <c r="AP75">
        <v>8</v>
      </c>
      <c r="AQ75" s="6">
        <v>17</v>
      </c>
      <c r="AR75">
        <v>1</v>
      </c>
      <c r="AS75">
        <v>42</v>
      </c>
      <c r="AT75">
        <v>33</v>
      </c>
      <c r="AU75" s="6">
        <v>75</v>
      </c>
      <c r="AV75">
        <v>6</v>
      </c>
      <c r="AW75">
        <v>10</v>
      </c>
      <c r="AX75">
        <v>4</v>
      </c>
      <c r="AY75" s="7">
        <v>14</v>
      </c>
      <c r="AZ75">
        <v>1</v>
      </c>
      <c r="BA75">
        <v>8</v>
      </c>
      <c r="BB75">
        <v>12</v>
      </c>
      <c r="BC75" s="7">
        <v>20</v>
      </c>
      <c r="BD75">
        <v>1</v>
      </c>
      <c r="BE75">
        <v>11</v>
      </c>
      <c r="BF75">
        <v>4</v>
      </c>
      <c r="BG75" s="7">
        <v>15</v>
      </c>
      <c r="BH75">
        <v>1</v>
      </c>
      <c r="BI75">
        <v>29</v>
      </c>
      <c r="BJ75">
        <v>20</v>
      </c>
      <c r="BK75" s="7">
        <v>49</v>
      </c>
      <c r="BL75">
        <v>3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86</v>
      </c>
      <c r="CP75">
        <v>63</v>
      </c>
      <c r="CQ75" s="8">
        <v>149</v>
      </c>
      <c r="CR75">
        <v>11</v>
      </c>
    </row>
    <row r="76" spans="1:96">
      <c r="A76">
        <v>64020000</v>
      </c>
      <c r="B76" t="s">
        <v>334</v>
      </c>
      <c r="C76">
        <v>64020088</v>
      </c>
      <c r="D76" t="s">
        <v>75</v>
      </c>
      <c r="E76">
        <v>4</v>
      </c>
      <c r="F76">
        <v>1</v>
      </c>
      <c r="G76" s="4">
        <v>5</v>
      </c>
      <c r="H76">
        <v>1</v>
      </c>
      <c r="I76">
        <v>5</v>
      </c>
      <c r="J76">
        <v>3</v>
      </c>
      <c r="K76" s="4">
        <v>8</v>
      </c>
      <c r="L76">
        <v>1</v>
      </c>
      <c r="M76">
        <v>5</v>
      </c>
      <c r="N76">
        <v>4</v>
      </c>
      <c r="O76" s="4">
        <v>9</v>
      </c>
      <c r="P76">
        <v>1</v>
      </c>
      <c r="Q76">
        <v>14</v>
      </c>
      <c r="R76">
        <v>8</v>
      </c>
      <c r="S76" s="4">
        <v>22</v>
      </c>
      <c r="T76">
        <v>3</v>
      </c>
      <c r="U76">
        <v>5</v>
      </c>
      <c r="V76">
        <v>1</v>
      </c>
      <c r="W76" s="6">
        <v>6</v>
      </c>
      <c r="X76">
        <v>1</v>
      </c>
      <c r="Y76">
        <v>6</v>
      </c>
      <c r="Z76">
        <v>5</v>
      </c>
      <c r="AA76" s="6">
        <v>11</v>
      </c>
      <c r="AB76">
        <v>1</v>
      </c>
      <c r="AC76">
        <v>3</v>
      </c>
      <c r="AD76">
        <v>1</v>
      </c>
      <c r="AE76" s="6">
        <v>4</v>
      </c>
      <c r="AF76">
        <v>1</v>
      </c>
      <c r="AG76">
        <v>13</v>
      </c>
      <c r="AH76">
        <v>2</v>
      </c>
      <c r="AI76" s="6">
        <v>15</v>
      </c>
      <c r="AJ76">
        <v>1</v>
      </c>
      <c r="AK76">
        <v>1</v>
      </c>
      <c r="AL76">
        <v>3</v>
      </c>
      <c r="AM76" s="6">
        <v>4</v>
      </c>
      <c r="AN76">
        <v>1</v>
      </c>
      <c r="AO76">
        <v>6</v>
      </c>
      <c r="AP76">
        <v>2</v>
      </c>
      <c r="AQ76" s="6">
        <v>8</v>
      </c>
      <c r="AR76">
        <v>1</v>
      </c>
      <c r="AS76">
        <v>34</v>
      </c>
      <c r="AT76">
        <v>14</v>
      </c>
      <c r="AU76" s="6">
        <v>48</v>
      </c>
      <c r="AV76">
        <v>6</v>
      </c>
      <c r="AW76">
        <v>0</v>
      </c>
      <c r="AX76">
        <v>0</v>
      </c>
      <c r="AY76" s="7">
        <v>0</v>
      </c>
      <c r="AZ76">
        <v>0</v>
      </c>
      <c r="BA76">
        <v>0</v>
      </c>
      <c r="BB76">
        <v>0</v>
      </c>
      <c r="BC76" s="7">
        <v>0</v>
      </c>
      <c r="BD76">
        <v>0</v>
      </c>
      <c r="BE76">
        <v>0</v>
      </c>
      <c r="BF76">
        <v>0</v>
      </c>
      <c r="BG76" s="7">
        <v>0</v>
      </c>
      <c r="BH76">
        <v>0</v>
      </c>
      <c r="BI76">
        <v>0</v>
      </c>
      <c r="BJ76">
        <v>0</v>
      </c>
      <c r="BK76" s="7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48</v>
      </c>
      <c r="CP76">
        <v>22</v>
      </c>
      <c r="CQ76" s="8">
        <v>70</v>
      </c>
      <c r="CR76">
        <v>9</v>
      </c>
    </row>
    <row r="77" spans="1:96">
      <c r="A77">
        <v>64020000</v>
      </c>
      <c r="B77" t="s">
        <v>334</v>
      </c>
      <c r="C77">
        <v>64020089</v>
      </c>
      <c r="D77" t="s">
        <v>59</v>
      </c>
      <c r="E77">
        <v>0</v>
      </c>
      <c r="F77">
        <v>0</v>
      </c>
      <c r="G77" s="4">
        <v>0</v>
      </c>
      <c r="H77">
        <v>0</v>
      </c>
      <c r="I77">
        <v>8</v>
      </c>
      <c r="J77">
        <v>17</v>
      </c>
      <c r="K77" s="4">
        <v>25</v>
      </c>
      <c r="L77">
        <v>1</v>
      </c>
      <c r="M77">
        <v>12</v>
      </c>
      <c r="N77">
        <v>5</v>
      </c>
      <c r="O77" s="4">
        <v>17</v>
      </c>
      <c r="P77">
        <v>1</v>
      </c>
      <c r="Q77">
        <v>20</v>
      </c>
      <c r="R77">
        <v>22</v>
      </c>
      <c r="S77" s="4">
        <v>42</v>
      </c>
      <c r="T77">
        <v>2</v>
      </c>
      <c r="U77">
        <v>12</v>
      </c>
      <c r="V77">
        <v>10</v>
      </c>
      <c r="W77" s="6">
        <v>22</v>
      </c>
      <c r="X77">
        <v>1</v>
      </c>
      <c r="Y77">
        <v>12</v>
      </c>
      <c r="Z77">
        <v>7</v>
      </c>
      <c r="AA77" s="6">
        <v>19</v>
      </c>
      <c r="AB77">
        <v>1</v>
      </c>
      <c r="AC77">
        <v>8</v>
      </c>
      <c r="AD77">
        <v>10</v>
      </c>
      <c r="AE77" s="6">
        <v>18</v>
      </c>
      <c r="AF77">
        <v>1</v>
      </c>
      <c r="AG77">
        <v>13</v>
      </c>
      <c r="AH77">
        <v>10</v>
      </c>
      <c r="AI77" s="6">
        <v>23</v>
      </c>
      <c r="AJ77">
        <v>1</v>
      </c>
      <c r="AK77">
        <v>12</v>
      </c>
      <c r="AL77">
        <v>16</v>
      </c>
      <c r="AM77" s="6">
        <v>28</v>
      </c>
      <c r="AN77">
        <v>1</v>
      </c>
      <c r="AO77">
        <v>18</v>
      </c>
      <c r="AP77">
        <v>11</v>
      </c>
      <c r="AQ77" s="6">
        <v>29</v>
      </c>
      <c r="AR77">
        <v>1</v>
      </c>
      <c r="AS77">
        <v>75</v>
      </c>
      <c r="AT77">
        <v>64</v>
      </c>
      <c r="AU77" s="6">
        <v>139</v>
      </c>
      <c r="AV77">
        <v>6</v>
      </c>
      <c r="AW77">
        <v>15</v>
      </c>
      <c r="AX77">
        <v>10</v>
      </c>
      <c r="AY77" s="7">
        <v>25</v>
      </c>
      <c r="AZ77">
        <v>1</v>
      </c>
      <c r="BA77">
        <v>7</v>
      </c>
      <c r="BB77">
        <v>15</v>
      </c>
      <c r="BC77" s="7">
        <v>22</v>
      </c>
      <c r="BD77">
        <v>1</v>
      </c>
      <c r="BE77">
        <v>11</v>
      </c>
      <c r="BF77">
        <v>6</v>
      </c>
      <c r="BG77" s="7">
        <v>17</v>
      </c>
      <c r="BH77">
        <v>1</v>
      </c>
      <c r="BI77">
        <v>33</v>
      </c>
      <c r="BJ77">
        <v>31</v>
      </c>
      <c r="BK77" s="7">
        <v>64</v>
      </c>
      <c r="BL77">
        <v>3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128</v>
      </c>
      <c r="CP77">
        <v>117</v>
      </c>
      <c r="CQ77" s="8">
        <v>245</v>
      </c>
      <c r="CR77">
        <v>11</v>
      </c>
    </row>
    <row r="78" spans="1:96">
      <c r="A78">
        <v>64020000</v>
      </c>
      <c r="B78" t="s">
        <v>334</v>
      </c>
      <c r="C78">
        <v>64020090</v>
      </c>
      <c r="D78" t="s">
        <v>61</v>
      </c>
      <c r="E78">
        <v>0</v>
      </c>
      <c r="F78">
        <v>0</v>
      </c>
      <c r="G78" s="4">
        <v>0</v>
      </c>
      <c r="H78">
        <v>0</v>
      </c>
      <c r="I78">
        <v>0</v>
      </c>
      <c r="J78">
        <v>0</v>
      </c>
      <c r="K78" s="4">
        <v>0</v>
      </c>
      <c r="L78">
        <v>0</v>
      </c>
      <c r="M78">
        <v>1</v>
      </c>
      <c r="N78">
        <v>0</v>
      </c>
      <c r="O78" s="4">
        <v>1</v>
      </c>
      <c r="P78">
        <v>1</v>
      </c>
      <c r="Q78">
        <v>1</v>
      </c>
      <c r="R78">
        <v>0</v>
      </c>
      <c r="S78" s="4">
        <v>1</v>
      </c>
      <c r="T78">
        <v>1</v>
      </c>
      <c r="U78">
        <v>5</v>
      </c>
      <c r="V78">
        <v>0</v>
      </c>
      <c r="W78" s="6">
        <v>5</v>
      </c>
      <c r="X78">
        <v>1</v>
      </c>
      <c r="Y78">
        <v>1</v>
      </c>
      <c r="Z78">
        <v>2</v>
      </c>
      <c r="AA78" s="6">
        <v>3</v>
      </c>
      <c r="AB78">
        <v>1</v>
      </c>
      <c r="AC78">
        <v>0</v>
      </c>
      <c r="AD78">
        <v>2</v>
      </c>
      <c r="AE78" s="6">
        <v>2</v>
      </c>
      <c r="AF78">
        <v>1</v>
      </c>
      <c r="AG78">
        <v>3</v>
      </c>
      <c r="AH78">
        <v>0</v>
      </c>
      <c r="AI78" s="6">
        <v>3</v>
      </c>
      <c r="AJ78">
        <v>1</v>
      </c>
      <c r="AK78">
        <v>3</v>
      </c>
      <c r="AL78">
        <v>2</v>
      </c>
      <c r="AM78" s="6">
        <v>5</v>
      </c>
      <c r="AN78">
        <v>1</v>
      </c>
      <c r="AO78">
        <v>3</v>
      </c>
      <c r="AP78">
        <v>6</v>
      </c>
      <c r="AQ78" s="6">
        <v>9</v>
      </c>
      <c r="AR78">
        <v>1</v>
      </c>
      <c r="AS78">
        <v>15</v>
      </c>
      <c r="AT78">
        <v>12</v>
      </c>
      <c r="AU78" s="6">
        <v>27</v>
      </c>
      <c r="AV78">
        <v>6</v>
      </c>
      <c r="AW78">
        <v>0</v>
      </c>
      <c r="AX78">
        <v>0</v>
      </c>
      <c r="AY78" s="7">
        <v>0</v>
      </c>
      <c r="AZ78">
        <v>0</v>
      </c>
      <c r="BA78">
        <v>0</v>
      </c>
      <c r="BB78">
        <v>0</v>
      </c>
      <c r="BC78" s="7">
        <v>0</v>
      </c>
      <c r="BD78">
        <v>0</v>
      </c>
      <c r="BE78">
        <v>0</v>
      </c>
      <c r="BF78">
        <v>0</v>
      </c>
      <c r="BG78" s="7">
        <v>0</v>
      </c>
      <c r="BH78">
        <v>0</v>
      </c>
      <c r="BI78">
        <v>0</v>
      </c>
      <c r="BJ78">
        <v>0</v>
      </c>
      <c r="BK78" s="7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16</v>
      </c>
      <c r="CP78">
        <v>12</v>
      </c>
      <c r="CQ78" s="8">
        <v>28</v>
      </c>
      <c r="CR78">
        <v>7</v>
      </c>
    </row>
    <row r="79" spans="1:96">
      <c r="A79">
        <v>64020000</v>
      </c>
      <c r="B79" t="s">
        <v>334</v>
      </c>
      <c r="C79">
        <v>64020091</v>
      </c>
      <c r="D79" t="s">
        <v>47</v>
      </c>
      <c r="E79">
        <v>0</v>
      </c>
      <c r="F79">
        <v>0</v>
      </c>
      <c r="G79" s="4">
        <v>0</v>
      </c>
      <c r="H79">
        <v>0</v>
      </c>
      <c r="I79">
        <v>2</v>
      </c>
      <c r="J79">
        <v>3</v>
      </c>
      <c r="K79" s="4">
        <v>5</v>
      </c>
      <c r="L79">
        <v>1</v>
      </c>
      <c r="M79">
        <v>2</v>
      </c>
      <c r="N79">
        <v>3</v>
      </c>
      <c r="O79" s="4">
        <v>5</v>
      </c>
      <c r="P79">
        <v>1</v>
      </c>
      <c r="Q79">
        <v>4</v>
      </c>
      <c r="R79">
        <v>6</v>
      </c>
      <c r="S79" s="4">
        <v>10</v>
      </c>
      <c r="T79">
        <v>2</v>
      </c>
      <c r="U79">
        <v>3</v>
      </c>
      <c r="V79">
        <v>6</v>
      </c>
      <c r="W79" s="6">
        <v>9</v>
      </c>
      <c r="X79">
        <v>1</v>
      </c>
      <c r="Y79">
        <v>1</v>
      </c>
      <c r="Z79">
        <v>2</v>
      </c>
      <c r="AA79" s="6">
        <v>3</v>
      </c>
      <c r="AB79">
        <v>1</v>
      </c>
      <c r="AC79">
        <v>4</v>
      </c>
      <c r="AD79">
        <v>1</v>
      </c>
      <c r="AE79" s="6">
        <v>5</v>
      </c>
      <c r="AF79">
        <v>1</v>
      </c>
      <c r="AG79">
        <v>4</v>
      </c>
      <c r="AH79">
        <v>1</v>
      </c>
      <c r="AI79" s="6">
        <v>5</v>
      </c>
      <c r="AJ79">
        <v>1</v>
      </c>
      <c r="AK79">
        <v>2</v>
      </c>
      <c r="AL79">
        <v>5</v>
      </c>
      <c r="AM79" s="6">
        <v>7</v>
      </c>
      <c r="AN79">
        <v>1</v>
      </c>
      <c r="AO79">
        <v>0</v>
      </c>
      <c r="AP79">
        <v>3</v>
      </c>
      <c r="AQ79" s="6">
        <v>3</v>
      </c>
      <c r="AR79">
        <v>1</v>
      </c>
      <c r="AS79">
        <v>14</v>
      </c>
      <c r="AT79">
        <v>18</v>
      </c>
      <c r="AU79" s="6">
        <v>32</v>
      </c>
      <c r="AV79">
        <v>6</v>
      </c>
      <c r="AW79">
        <v>0</v>
      </c>
      <c r="AX79">
        <v>0</v>
      </c>
      <c r="AY79" s="7">
        <v>0</v>
      </c>
      <c r="AZ79">
        <v>0</v>
      </c>
      <c r="BA79">
        <v>0</v>
      </c>
      <c r="BB79">
        <v>0</v>
      </c>
      <c r="BC79" s="7">
        <v>0</v>
      </c>
      <c r="BD79">
        <v>0</v>
      </c>
      <c r="BE79">
        <v>0</v>
      </c>
      <c r="BF79">
        <v>0</v>
      </c>
      <c r="BG79" s="7">
        <v>0</v>
      </c>
      <c r="BH79">
        <v>0</v>
      </c>
      <c r="BI79">
        <v>0</v>
      </c>
      <c r="BJ79">
        <v>0</v>
      </c>
      <c r="BK79" s="7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18</v>
      </c>
      <c r="CP79">
        <v>24</v>
      </c>
      <c r="CQ79" s="8">
        <v>42</v>
      </c>
      <c r="CR79">
        <v>8</v>
      </c>
    </row>
    <row r="80" spans="1:96">
      <c r="A80">
        <v>64020000</v>
      </c>
      <c r="B80" t="s">
        <v>334</v>
      </c>
      <c r="C80">
        <v>64020093</v>
      </c>
      <c r="D80" t="s">
        <v>342</v>
      </c>
      <c r="E80">
        <v>0</v>
      </c>
      <c r="F80">
        <v>0</v>
      </c>
      <c r="G80" s="4">
        <v>0</v>
      </c>
      <c r="H80">
        <v>0</v>
      </c>
      <c r="I80">
        <v>10</v>
      </c>
      <c r="J80">
        <v>9</v>
      </c>
      <c r="K80" s="4">
        <v>19</v>
      </c>
      <c r="L80">
        <v>1</v>
      </c>
      <c r="M80">
        <v>14</v>
      </c>
      <c r="N80">
        <v>9</v>
      </c>
      <c r="O80" s="4">
        <v>23</v>
      </c>
      <c r="P80">
        <v>1</v>
      </c>
      <c r="Q80">
        <v>24</v>
      </c>
      <c r="R80">
        <v>18</v>
      </c>
      <c r="S80" s="4">
        <v>42</v>
      </c>
      <c r="T80">
        <v>2</v>
      </c>
      <c r="U80">
        <v>14</v>
      </c>
      <c r="V80">
        <v>11</v>
      </c>
      <c r="W80" s="6">
        <v>25</v>
      </c>
      <c r="X80">
        <v>1</v>
      </c>
      <c r="Y80">
        <v>19</v>
      </c>
      <c r="Z80">
        <v>13</v>
      </c>
      <c r="AA80" s="6">
        <v>32</v>
      </c>
      <c r="AB80">
        <v>1</v>
      </c>
      <c r="AC80">
        <v>9</v>
      </c>
      <c r="AD80">
        <v>13</v>
      </c>
      <c r="AE80" s="6">
        <v>22</v>
      </c>
      <c r="AF80">
        <v>1</v>
      </c>
      <c r="AG80">
        <v>15</v>
      </c>
      <c r="AH80">
        <v>13</v>
      </c>
      <c r="AI80" s="6">
        <v>28</v>
      </c>
      <c r="AJ80">
        <v>1</v>
      </c>
      <c r="AK80">
        <v>19</v>
      </c>
      <c r="AL80">
        <v>12</v>
      </c>
      <c r="AM80" s="6">
        <v>31</v>
      </c>
      <c r="AN80">
        <v>1</v>
      </c>
      <c r="AO80">
        <v>14</v>
      </c>
      <c r="AP80">
        <v>14</v>
      </c>
      <c r="AQ80" s="6">
        <v>28</v>
      </c>
      <c r="AR80">
        <v>1</v>
      </c>
      <c r="AS80">
        <v>90</v>
      </c>
      <c r="AT80">
        <v>76</v>
      </c>
      <c r="AU80" s="6">
        <v>166</v>
      </c>
      <c r="AV80">
        <v>6</v>
      </c>
      <c r="AW80">
        <v>0</v>
      </c>
      <c r="AX80">
        <v>0</v>
      </c>
      <c r="AY80" s="7">
        <v>0</v>
      </c>
      <c r="AZ80">
        <v>0</v>
      </c>
      <c r="BA80">
        <v>0</v>
      </c>
      <c r="BB80">
        <v>0</v>
      </c>
      <c r="BC80" s="7">
        <v>0</v>
      </c>
      <c r="BD80">
        <v>0</v>
      </c>
      <c r="BE80">
        <v>0</v>
      </c>
      <c r="BF80">
        <v>0</v>
      </c>
      <c r="BG80" s="7">
        <v>0</v>
      </c>
      <c r="BH80">
        <v>0</v>
      </c>
      <c r="BI80">
        <v>0</v>
      </c>
      <c r="BJ80">
        <v>0</v>
      </c>
      <c r="BK80" s="7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114</v>
      </c>
      <c r="CP80">
        <v>94</v>
      </c>
      <c r="CQ80" s="8">
        <v>208</v>
      </c>
      <c r="CR80">
        <v>8</v>
      </c>
    </row>
    <row r="81" spans="1:96">
      <c r="A81">
        <v>64020000</v>
      </c>
      <c r="B81" t="s">
        <v>334</v>
      </c>
      <c r="C81">
        <v>64020094</v>
      </c>
      <c r="D81" t="s">
        <v>55</v>
      </c>
      <c r="E81">
        <v>5</v>
      </c>
      <c r="F81">
        <v>5</v>
      </c>
      <c r="G81" s="4">
        <v>10</v>
      </c>
      <c r="H81">
        <v>1</v>
      </c>
      <c r="I81">
        <v>5</v>
      </c>
      <c r="J81">
        <v>7</v>
      </c>
      <c r="K81" s="4">
        <v>12</v>
      </c>
      <c r="L81">
        <v>1</v>
      </c>
      <c r="M81">
        <v>11</v>
      </c>
      <c r="N81">
        <v>8</v>
      </c>
      <c r="O81" s="4">
        <v>19</v>
      </c>
      <c r="P81">
        <v>1</v>
      </c>
      <c r="Q81">
        <v>21</v>
      </c>
      <c r="R81">
        <v>20</v>
      </c>
      <c r="S81" s="4">
        <v>41</v>
      </c>
      <c r="T81">
        <v>3</v>
      </c>
      <c r="U81">
        <v>8</v>
      </c>
      <c r="V81">
        <v>10</v>
      </c>
      <c r="W81" s="6">
        <v>18</v>
      </c>
      <c r="X81">
        <v>1</v>
      </c>
      <c r="Y81">
        <v>6</v>
      </c>
      <c r="Z81">
        <v>7</v>
      </c>
      <c r="AA81" s="6">
        <v>13</v>
      </c>
      <c r="AB81">
        <v>1</v>
      </c>
      <c r="AC81">
        <v>6</v>
      </c>
      <c r="AD81">
        <v>4</v>
      </c>
      <c r="AE81" s="6">
        <v>10</v>
      </c>
      <c r="AF81">
        <v>1</v>
      </c>
      <c r="AG81">
        <v>14</v>
      </c>
      <c r="AH81">
        <v>14</v>
      </c>
      <c r="AI81" s="6">
        <v>28</v>
      </c>
      <c r="AJ81">
        <v>1</v>
      </c>
      <c r="AK81">
        <v>12</v>
      </c>
      <c r="AL81">
        <v>6</v>
      </c>
      <c r="AM81" s="6">
        <v>18</v>
      </c>
      <c r="AN81">
        <v>1</v>
      </c>
      <c r="AO81">
        <v>10</v>
      </c>
      <c r="AP81">
        <v>10</v>
      </c>
      <c r="AQ81" s="6">
        <v>20</v>
      </c>
      <c r="AR81">
        <v>1</v>
      </c>
      <c r="AS81">
        <v>56</v>
      </c>
      <c r="AT81">
        <v>51</v>
      </c>
      <c r="AU81" s="6">
        <v>107</v>
      </c>
      <c r="AV81">
        <v>6</v>
      </c>
      <c r="AW81">
        <v>0</v>
      </c>
      <c r="AX81">
        <v>0</v>
      </c>
      <c r="AY81" s="7">
        <v>0</v>
      </c>
      <c r="AZ81">
        <v>0</v>
      </c>
      <c r="BA81">
        <v>0</v>
      </c>
      <c r="BB81">
        <v>0</v>
      </c>
      <c r="BC81" s="7">
        <v>0</v>
      </c>
      <c r="BD81">
        <v>0</v>
      </c>
      <c r="BE81">
        <v>0</v>
      </c>
      <c r="BF81">
        <v>0</v>
      </c>
      <c r="BG81" s="7">
        <v>0</v>
      </c>
      <c r="BH81">
        <v>0</v>
      </c>
      <c r="BI81">
        <v>0</v>
      </c>
      <c r="BJ81">
        <v>0</v>
      </c>
      <c r="BK81" s="7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77</v>
      </c>
      <c r="CP81">
        <v>71</v>
      </c>
      <c r="CQ81" s="8">
        <v>148</v>
      </c>
      <c r="CR81">
        <v>9</v>
      </c>
    </row>
    <row r="82" spans="1:96">
      <c r="A82">
        <v>64020000</v>
      </c>
      <c r="B82" t="s">
        <v>334</v>
      </c>
      <c r="C82">
        <v>64020095</v>
      </c>
      <c r="D82" t="s">
        <v>57</v>
      </c>
      <c r="E82">
        <v>0</v>
      </c>
      <c r="F82">
        <v>0</v>
      </c>
      <c r="G82" s="4">
        <v>0</v>
      </c>
      <c r="H82">
        <v>0</v>
      </c>
      <c r="I82">
        <v>0</v>
      </c>
      <c r="J82">
        <v>0</v>
      </c>
      <c r="K82" s="4">
        <v>0</v>
      </c>
      <c r="L82">
        <v>0</v>
      </c>
      <c r="M82">
        <v>4</v>
      </c>
      <c r="N82">
        <v>0</v>
      </c>
      <c r="O82" s="4">
        <v>4</v>
      </c>
      <c r="P82">
        <v>1</v>
      </c>
      <c r="Q82">
        <v>4</v>
      </c>
      <c r="R82">
        <v>0</v>
      </c>
      <c r="S82" s="4">
        <v>4</v>
      </c>
      <c r="T82">
        <v>1</v>
      </c>
      <c r="U82">
        <v>0</v>
      </c>
      <c r="V82">
        <v>0</v>
      </c>
      <c r="W82" s="6">
        <v>0</v>
      </c>
      <c r="X82">
        <v>0</v>
      </c>
      <c r="Y82">
        <v>1</v>
      </c>
      <c r="Z82">
        <v>5</v>
      </c>
      <c r="AA82" s="6">
        <v>6</v>
      </c>
      <c r="AB82">
        <v>1</v>
      </c>
      <c r="AC82">
        <v>3</v>
      </c>
      <c r="AD82">
        <v>0</v>
      </c>
      <c r="AE82" s="6">
        <v>3</v>
      </c>
      <c r="AF82">
        <v>1</v>
      </c>
      <c r="AG82">
        <v>2</v>
      </c>
      <c r="AH82">
        <v>1</v>
      </c>
      <c r="AI82" s="6">
        <v>3</v>
      </c>
      <c r="AJ82">
        <v>1</v>
      </c>
      <c r="AK82">
        <v>0</v>
      </c>
      <c r="AL82">
        <v>1</v>
      </c>
      <c r="AM82" s="6">
        <v>1</v>
      </c>
      <c r="AN82">
        <v>1</v>
      </c>
      <c r="AO82">
        <v>0</v>
      </c>
      <c r="AP82">
        <v>0</v>
      </c>
      <c r="AQ82" s="6">
        <v>0</v>
      </c>
      <c r="AR82">
        <v>0</v>
      </c>
      <c r="AS82">
        <v>6</v>
      </c>
      <c r="AT82">
        <v>7</v>
      </c>
      <c r="AU82" s="6">
        <v>13</v>
      </c>
      <c r="AV82">
        <v>4</v>
      </c>
      <c r="AW82">
        <v>0</v>
      </c>
      <c r="AX82">
        <v>0</v>
      </c>
      <c r="AY82" s="7">
        <v>0</v>
      </c>
      <c r="AZ82">
        <v>0</v>
      </c>
      <c r="BA82">
        <v>0</v>
      </c>
      <c r="BB82">
        <v>0</v>
      </c>
      <c r="BC82" s="7">
        <v>0</v>
      </c>
      <c r="BD82">
        <v>0</v>
      </c>
      <c r="BE82">
        <v>0</v>
      </c>
      <c r="BF82">
        <v>0</v>
      </c>
      <c r="BG82" s="7">
        <v>0</v>
      </c>
      <c r="BH82">
        <v>0</v>
      </c>
      <c r="BI82">
        <v>0</v>
      </c>
      <c r="BJ82">
        <v>0</v>
      </c>
      <c r="BK82" s="7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10</v>
      </c>
      <c r="CP82">
        <v>7</v>
      </c>
      <c r="CQ82" s="8">
        <v>17</v>
      </c>
      <c r="CR82">
        <v>5</v>
      </c>
    </row>
    <row r="83" spans="1:96">
      <c r="A83">
        <v>64020000</v>
      </c>
      <c r="B83" t="s">
        <v>334</v>
      </c>
      <c r="C83">
        <v>64020097</v>
      </c>
      <c r="D83" t="s">
        <v>343</v>
      </c>
      <c r="E83">
        <v>3</v>
      </c>
      <c r="F83">
        <v>6</v>
      </c>
      <c r="G83" s="4">
        <v>9</v>
      </c>
      <c r="H83">
        <v>1</v>
      </c>
      <c r="I83">
        <v>8</v>
      </c>
      <c r="J83">
        <v>7</v>
      </c>
      <c r="K83" s="4">
        <v>15</v>
      </c>
      <c r="L83">
        <v>1</v>
      </c>
      <c r="M83">
        <v>7</v>
      </c>
      <c r="N83">
        <v>9</v>
      </c>
      <c r="O83" s="4">
        <v>16</v>
      </c>
      <c r="P83">
        <v>1</v>
      </c>
      <c r="Q83">
        <v>18</v>
      </c>
      <c r="R83">
        <v>22</v>
      </c>
      <c r="S83" s="4">
        <v>40</v>
      </c>
      <c r="T83">
        <v>3</v>
      </c>
      <c r="U83">
        <v>5</v>
      </c>
      <c r="V83">
        <v>9</v>
      </c>
      <c r="W83" s="6">
        <v>14</v>
      </c>
      <c r="X83">
        <v>1</v>
      </c>
      <c r="Y83">
        <v>9</v>
      </c>
      <c r="Z83">
        <v>8</v>
      </c>
      <c r="AA83" s="6">
        <v>17</v>
      </c>
      <c r="AB83">
        <v>1</v>
      </c>
      <c r="AC83">
        <v>6</v>
      </c>
      <c r="AD83">
        <v>8</v>
      </c>
      <c r="AE83" s="6">
        <v>14</v>
      </c>
      <c r="AF83">
        <v>1</v>
      </c>
      <c r="AG83">
        <v>9</v>
      </c>
      <c r="AH83">
        <v>4</v>
      </c>
      <c r="AI83" s="6">
        <v>13</v>
      </c>
      <c r="AJ83">
        <v>1</v>
      </c>
      <c r="AK83">
        <v>8</v>
      </c>
      <c r="AL83">
        <v>13</v>
      </c>
      <c r="AM83" s="6">
        <v>21</v>
      </c>
      <c r="AN83">
        <v>1</v>
      </c>
      <c r="AO83">
        <v>8</v>
      </c>
      <c r="AP83">
        <v>13</v>
      </c>
      <c r="AQ83" s="6">
        <v>21</v>
      </c>
      <c r="AR83">
        <v>1</v>
      </c>
      <c r="AS83">
        <v>45</v>
      </c>
      <c r="AT83">
        <v>55</v>
      </c>
      <c r="AU83" s="6">
        <v>100</v>
      </c>
      <c r="AV83">
        <v>6</v>
      </c>
      <c r="AW83">
        <v>0</v>
      </c>
      <c r="AX83">
        <v>0</v>
      </c>
      <c r="AY83" s="7">
        <v>0</v>
      </c>
      <c r="AZ83">
        <v>0</v>
      </c>
      <c r="BA83">
        <v>0</v>
      </c>
      <c r="BB83">
        <v>0</v>
      </c>
      <c r="BC83" s="7">
        <v>0</v>
      </c>
      <c r="BD83">
        <v>0</v>
      </c>
      <c r="BE83">
        <v>0</v>
      </c>
      <c r="BF83">
        <v>0</v>
      </c>
      <c r="BG83" s="7">
        <v>0</v>
      </c>
      <c r="BH83">
        <v>0</v>
      </c>
      <c r="BI83">
        <v>0</v>
      </c>
      <c r="BJ83">
        <v>0</v>
      </c>
      <c r="BK83" s="7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63</v>
      </c>
      <c r="CP83">
        <v>77</v>
      </c>
      <c r="CQ83" s="8">
        <v>140</v>
      </c>
      <c r="CR83">
        <v>9</v>
      </c>
    </row>
    <row r="84" spans="1:96">
      <c r="A84">
        <v>64020000</v>
      </c>
      <c r="B84" t="s">
        <v>334</v>
      </c>
      <c r="C84">
        <v>64020098</v>
      </c>
      <c r="D84" t="s">
        <v>70</v>
      </c>
      <c r="E84">
        <v>3</v>
      </c>
      <c r="F84">
        <v>3</v>
      </c>
      <c r="G84" s="4">
        <v>6</v>
      </c>
      <c r="H84">
        <v>1</v>
      </c>
      <c r="I84">
        <v>4</v>
      </c>
      <c r="J84">
        <v>3</v>
      </c>
      <c r="K84" s="4">
        <v>7</v>
      </c>
      <c r="L84">
        <v>1</v>
      </c>
      <c r="M84">
        <v>0</v>
      </c>
      <c r="N84">
        <v>3</v>
      </c>
      <c r="O84" s="4">
        <v>3</v>
      </c>
      <c r="P84">
        <v>1</v>
      </c>
      <c r="Q84">
        <v>7</v>
      </c>
      <c r="R84">
        <v>9</v>
      </c>
      <c r="S84" s="4">
        <v>16</v>
      </c>
      <c r="T84">
        <v>3</v>
      </c>
      <c r="U84">
        <v>4</v>
      </c>
      <c r="V84">
        <v>4</v>
      </c>
      <c r="W84" s="6">
        <v>8</v>
      </c>
      <c r="X84">
        <v>1</v>
      </c>
      <c r="Y84">
        <v>4</v>
      </c>
      <c r="Z84">
        <v>1</v>
      </c>
      <c r="AA84" s="6">
        <v>5</v>
      </c>
      <c r="AB84">
        <v>1</v>
      </c>
      <c r="AC84">
        <v>1</v>
      </c>
      <c r="AD84">
        <v>8</v>
      </c>
      <c r="AE84" s="6">
        <v>9</v>
      </c>
      <c r="AF84">
        <v>1</v>
      </c>
      <c r="AG84">
        <v>1</v>
      </c>
      <c r="AH84">
        <v>7</v>
      </c>
      <c r="AI84" s="6">
        <v>8</v>
      </c>
      <c r="AJ84">
        <v>1</v>
      </c>
      <c r="AK84">
        <v>5</v>
      </c>
      <c r="AL84">
        <v>1</v>
      </c>
      <c r="AM84" s="6">
        <v>6</v>
      </c>
      <c r="AN84">
        <v>1</v>
      </c>
      <c r="AO84">
        <v>7</v>
      </c>
      <c r="AP84">
        <v>4</v>
      </c>
      <c r="AQ84" s="6">
        <v>11</v>
      </c>
      <c r="AR84">
        <v>1</v>
      </c>
      <c r="AS84">
        <v>22</v>
      </c>
      <c r="AT84">
        <v>25</v>
      </c>
      <c r="AU84" s="6">
        <v>47</v>
      </c>
      <c r="AV84">
        <v>6</v>
      </c>
      <c r="AW84">
        <v>0</v>
      </c>
      <c r="AX84">
        <v>0</v>
      </c>
      <c r="AY84" s="7">
        <v>0</v>
      </c>
      <c r="AZ84">
        <v>0</v>
      </c>
      <c r="BA84">
        <v>0</v>
      </c>
      <c r="BB84">
        <v>0</v>
      </c>
      <c r="BC84" s="7">
        <v>0</v>
      </c>
      <c r="BD84">
        <v>0</v>
      </c>
      <c r="BE84">
        <v>0</v>
      </c>
      <c r="BF84">
        <v>0</v>
      </c>
      <c r="BG84" s="7">
        <v>0</v>
      </c>
      <c r="BH84">
        <v>0</v>
      </c>
      <c r="BI84">
        <v>0</v>
      </c>
      <c r="BJ84">
        <v>0</v>
      </c>
      <c r="BK84" s="7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29</v>
      </c>
      <c r="CP84">
        <v>34</v>
      </c>
      <c r="CQ84" s="8">
        <v>63</v>
      </c>
      <c r="CR84">
        <v>9</v>
      </c>
    </row>
    <row r="85" spans="1:96">
      <c r="A85">
        <v>64020000</v>
      </c>
      <c r="B85" t="s">
        <v>334</v>
      </c>
      <c r="C85">
        <v>64020099</v>
      </c>
      <c r="D85" t="s">
        <v>68</v>
      </c>
      <c r="E85">
        <v>0</v>
      </c>
      <c r="F85">
        <v>0</v>
      </c>
      <c r="G85" s="4">
        <v>0</v>
      </c>
      <c r="H85">
        <v>0</v>
      </c>
      <c r="I85">
        <v>5</v>
      </c>
      <c r="J85">
        <v>6</v>
      </c>
      <c r="K85" s="4">
        <v>11</v>
      </c>
      <c r="L85">
        <v>1</v>
      </c>
      <c r="M85">
        <v>3</v>
      </c>
      <c r="N85">
        <v>8</v>
      </c>
      <c r="O85" s="4">
        <v>11</v>
      </c>
      <c r="P85">
        <v>1</v>
      </c>
      <c r="Q85">
        <v>8</v>
      </c>
      <c r="R85">
        <v>14</v>
      </c>
      <c r="S85" s="4">
        <v>22</v>
      </c>
      <c r="T85">
        <v>2</v>
      </c>
      <c r="U85">
        <v>5</v>
      </c>
      <c r="V85">
        <v>8</v>
      </c>
      <c r="W85" s="6">
        <v>13</v>
      </c>
      <c r="X85">
        <v>1</v>
      </c>
      <c r="Y85">
        <v>5</v>
      </c>
      <c r="Z85">
        <v>5</v>
      </c>
      <c r="AA85" s="6">
        <v>10</v>
      </c>
      <c r="AB85">
        <v>1</v>
      </c>
      <c r="AC85">
        <v>4</v>
      </c>
      <c r="AD85">
        <v>3</v>
      </c>
      <c r="AE85" s="6">
        <v>7</v>
      </c>
      <c r="AF85">
        <v>1</v>
      </c>
      <c r="AG85">
        <v>8</v>
      </c>
      <c r="AH85">
        <v>3</v>
      </c>
      <c r="AI85" s="6">
        <v>11</v>
      </c>
      <c r="AJ85">
        <v>1</v>
      </c>
      <c r="AK85">
        <v>6</v>
      </c>
      <c r="AL85">
        <v>14</v>
      </c>
      <c r="AM85" s="6">
        <v>20</v>
      </c>
      <c r="AN85">
        <v>1</v>
      </c>
      <c r="AO85">
        <v>5</v>
      </c>
      <c r="AP85">
        <v>4</v>
      </c>
      <c r="AQ85" s="6">
        <v>9</v>
      </c>
      <c r="AR85">
        <v>1</v>
      </c>
      <c r="AS85">
        <v>33</v>
      </c>
      <c r="AT85">
        <v>37</v>
      </c>
      <c r="AU85" s="6">
        <v>70</v>
      </c>
      <c r="AV85">
        <v>6</v>
      </c>
      <c r="AW85">
        <v>10</v>
      </c>
      <c r="AX85">
        <v>4</v>
      </c>
      <c r="AY85" s="7">
        <v>14</v>
      </c>
      <c r="AZ85">
        <v>1</v>
      </c>
      <c r="BA85">
        <v>8</v>
      </c>
      <c r="BB85">
        <v>11</v>
      </c>
      <c r="BC85" s="7">
        <v>19</v>
      </c>
      <c r="BD85">
        <v>1</v>
      </c>
      <c r="BE85">
        <v>8</v>
      </c>
      <c r="BF85">
        <v>14</v>
      </c>
      <c r="BG85" s="7">
        <v>22</v>
      </c>
      <c r="BH85">
        <v>1</v>
      </c>
      <c r="BI85">
        <v>26</v>
      </c>
      <c r="BJ85">
        <v>29</v>
      </c>
      <c r="BK85" s="7">
        <v>55</v>
      </c>
      <c r="BL85">
        <v>3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67</v>
      </c>
      <c r="CP85">
        <v>80</v>
      </c>
      <c r="CQ85" s="8">
        <v>147</v>
      </c>
      <c r="CR85">
        <v>11</v>
      </c>
    </row>
    <row r="86" spans="1:96">
      <c r="A86">
        <v>64020000</v>
      </c>
      <c r="B86" t="s">
        <v>334</v>
      </c>
      <c r="C86">
        <v>64020100</v>
      </c>
      <c r="D86" t="s">
        <v>43</v>
      </c>
      <c r="E86">
        <v>0</v>
      </c>
      <c r="F86">
        <v>0</v>
      </c>
      <c r="G86" s="4">
        <v>0</v>
      </c>
      <c r="H86">
        <v>0</v>
      </c>
      <c r="I86">
        <v>4</v>
      </c>
      <c r="J86">
        <v>6</v>
      </c>
      <c r="K86" s="4">
        <v>10</v>
      </c>
      <c r="L86">
        <v>1</v>
      </c>
      <c r="M86">
        <v>8</v>
      </c>
      <c r="N86">
        <v>4</v>
      </c>
      <c r="O86" s="4">
        <v>12</v>
      </c>
      <c r="P86">
        <v>1</v>
      </c>
      <c r="Q86">
        <v>12</v>
      </c>
      <c r="R86">
        <v>10</v>
      </c>
      <c r="S86" s="4">
        <v>22</v>
      </c>
      <c r="T86">
        <v>2</v>
      </c>
      <c r="U86">
        <v>3</v>
      </c>
      <c r="V86">
        <v>5</v>
      </c>
      <c r="W86" s="6">
        <v>8</v>
      </c>
      <c r="X86">
        <v>1</v>
      </c>
      <c r="Y86">
        <v>4</v>
      </c>
      <c r="Z86">
        <v>3</v>
      </c>
      <c r="AA86" s="6">
        <v>7</v>
      </c>
      <c r="AB86">
        <v>1</v>
      </c>
      <c r="AC86">
        <v>2</v>
      </c>
      <c r="AD86">
        <v>7</v>
      </c>
      <c r="AE86" s="6">
        <v>9</v>
      </c>
      <c r="AF86">
        <v>1</v>
      </c>
      <c r="AG86">
        <v>6</v>
      </c>
      <c r="AH86">
        <v>4</v>
      </c>
      <c r="AI86" s="6">
        <v>10</v>
      </c>
      <c r="AJ86">
        <v>1</v>
      </c>
      <c r="AK86">
        <v>2</v>
      </c>
      <c r="AL86">
        <v>3</v>
      </c>
      <c r="AM86" s="6">
        <v>5</v>
      </c>
      <c r="AN86">
        <v>1</v>
      </c>
      <c r="AO86">
        <v>1</v>
      </c>
      <c r="AP86">
        <v>0</v>
      </c>
      <c r="AQ86" s="6">
        <v>1</v>
      </c>
      <c r="AR86">
        <v>1</v>
      </c>
      <c r="AS86">
        <v>18</v>
      </c>
      <c r="AT86">
        <v>22</v>
      </c>
      <c r="AU86" s="6">
        <v>40</v>
      </c>
      <c r="AV86">
        <v>6</v>
      </c>
      <c r="AW86">
        <v>0</v>
      </c>
      <c r="AX86">
        <v>0</v>
      </c>
      <c r="AY86" s="7">
        <v>0</v>
      </c>
      <c r="AZ86">
        <v>0</v>
      </c>
      <c r="BA86">
        <v>0</v>
      </c>
      <c r="BB86">
        <v>0</v>
      </c>
      <c r="BC86" s="7">
        <v>0</v>
      </c>
      <c r="BD86">
        <v>0</v>
      </c>
      <c r="BE86">
        <v>0</v>
      </c>
      <c r="BF86">
        <v>0</v>
      </c>
      <c r="BG86" s="7">
        <v>0</v>
      </c>
      <c r="BH86">
        <v>0</v>
      </c>
      <c r="BI86">
        <v>0</v>
      </c>
      <c r="BJ86">
        <v>0</v>
      </c>
      <c r="BK86" s="7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30</v>
      </c>
      <c r="CP86">
        <v>32</v>
      </c>
      <c r="CQ86" s="8">
        <v>62</v>
      </c>
      <c r="CR86">
        <v>8</v>
      </c>
    </row>
    <row r="87" spans="1:96">
      <c r="A87">
        <v>64020000</v>
      </c>
      <c r="B87" t="s">
        <v>334</v>
      </c>
      <c r="C87">
        <v>64020103</v>
      </c>
      <c r="D87" t="s">
        <v>344</v>
      </c>
      <c r="E87">
        <v>0</v>
      </c>
      <c r="F87">
        <v>0</v>
      </c>
      <c r="G87" s="4">
        <v>0</v>
      </c>
      <c r="H87">
        <v>0</v>
      </c>
      <c r="I87">
        <v>3</v>
      </c>
      <c r="J87">
        <v>1</v>
      </c>
      <c r="K87" s="4">
        <v>4</v>
      </c>
      <c r="L87">
        <v>1</v>
      </c>
      <c r="M87">
        <v>4</v>
      </c>
      <c r="N87">
        <v>3</v>
      </c>
      <c r="O87" s="4">
        <v>7</v>
      </c>
      <c r="P87">
        <v>1</v>
      </c>
      <c r="Q87">
        <v>7</v>
      </c>
      <c r="R87">
        <v>4</v>
      </c>
      <c r="S87" s="4">
        <v>11</v>
      </c>
      <c r="T87">
        <v>2</v>
      </c>
      <c r="U87">
        <v>9</v>
      </c>
      <c r="V87">
        <v>4</v>
      </c>
      <c r="W87" s="6">
        <v>13</v>
      </c>
      <c r="X87">
        <v>1</v>
      </c>
      <c r="Y87">
        <v>7</v>
      </c>
      <c r="Z87">
        <v>4</v>
      </c>
      <c r="AA87" s="6">
        <v>11</v>
      </c>
      <c r="AB87">
        <v>1</v>
      </c>
      <c r="AC87">
        <v>5</v>
      </c>
      <c r="AD87">
        <v>6</v>
      </c>
      <c r="AE87" s="6">
        <v>11</v>
      </c>
      <c r="AF87">
        <v>1</v>
      </c>
      <c r="AG87">
        <v>1</v>
      </c>
      <c r="AH87">
        <v>8</v>
      </c>
      <c r="AI87" s="6">
        <v>9</v>
      </c>
      <c r="AJ87">
        <v>1</v>
      </c>
      <c r="AK87">
        <v>11</v>
      </c>
      <c r="AL87">
        <v>8</v>
      </c>
      <c r="AM87" s="6">
        <v>19</v>
      </c>
      <c r="AN87">
        <v>1</v>
      </c>
      <c r="AO87">
        <v>5</v>
      </c>
      <c r="AP87">
        <v>5</v>
      </c>
      <c r="AQ87" s="6">
        <v>10</v>
      </c>
      <c r="AR87">
        <v>1</v>
      </c>
      <c r="AS87">
        <v>38</v>
      </c>
      <c r="AT87">
        <v>35</v>
      </c>
      <c r="AU87" s="6">
        <v>73</v>
      </c>
      <c r="AV87">
        <v>6</v>
      </c>
      <c r="AW87">
        <v>3</v>
      </c>
      <c r="AX87">
        <v>10</v>
      </c>
      <c r="AY87" s="7">
        <v>13</v>
      </c>
      <c r="AZ87">
        <v>1</v>
      </c>
      <c r="BA87">
        <v>4</v>
      </c>
      <c r="BB87">
        <v>7</v>
      </c>
      <c r="BC87" s="7">
        <v>11</v>
      </c>
      <c r="BD87">
        <v>1</v>
      </c>
      <c r="BE87">
        <v>7</v>
      </c>
      <c r="BF87">
        <v>0</v>
      </c>
      <c r="BG87" s="7">
        <v>7</v>
      </c>
      <c r="BH87">
        <v>1</v>
      </c>
      <c r="BI87">
        <v>14</v>
      </c>
      <c r="BJ87">
        <v>17</v>
      </c>
      <c r="BK87" s="7">
        <v>31</v>
      </c>
      <c r="BL87">
        <v>3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59</v>
      </c>
      <c r="CP87">
        <v>56</v>
      </c>
      <c r="CQ87" s="8">
        <v>115</v>
      </c>
      <c r="CR87">
        <v>11</v>
      </c>
    </row>
    <row r="88" spans="1:96">
      <c r="A88">
        <v>64020000</v>
      </c>
      <c r="B88" t="s">
        <v>334</v>
      </c>
      <c r="C88">
        <v>64020104</v>
      </c>
      <c r="D88" t="s">
        <v>41</v>
      </c>
      <c r="E88">
        <v>0</v>
      </c>
      <c r="F88">
        <v>0</v>
      </c>
      <c r="G88" s="4">
        <v>0</v>
      </c>
      <c r="H88">
        <v>0</v>
      </c>
      <c r="I88">
        <v>2</v>
      </c>
      <c r="J88">
        <v>1</v>
      </c>
      <c r="K88" s="4">
        <v>3</v>
      </c>
      <c r="L88">
        <v>1</v>
      </c>
      <c r="M88">
        <v>0</v>
      </c>
      <c r="N88">
        <v>3</v>
      </c>
      <c r="O88" s="4">
        <v>3</v>
      </c>
      <c r="P88">
        <v>1</v>
      </c>
      <c r="Q88">
        <v>2</v>
      </c>
      <c r="R88">
        <v>4</v>
      </c>
      <c r="S88" s="4">
        <v>6</v>
      </c>
      <c r="T88">
        <v>2</v>
      </c>
      <c r="U88">
        <v>1</v>
      </c>
      <c r="V88">
        <v>1</v>
      </c>
      <c r="W88" s="6">
        <v>2</v>
      </c>
      <c r="X88">
        <v>1</v>
      </c>
      <c r="Y88">
        <v>2</v>
      </c>
      <c r="Z88">
        <v>2</v>
      </c>
      <c r="AA88" s="6">
        <v>4</v>
      </c>
      <c r="AB88">
        <v>1</v>
      </c>
      <c r="AC88">
        <v>2</v>
      </c>
      <c r="AD88">
        <v>4</v>
      </c>
      <c r="AE88" s="6">
        <v>6</v>
      </c>
      <c r="AF88">
        <v>1</v>
      </c>
      <c r="AG88">
        <v>5</v>
      </c>
      <c r="AH88">
        <v>1</v>
      </c>
      <c r="AI88" s="6">
        <v>6</v>
      </c>
      <c r="AJ88">
        <v>1</v>
      </c>
      <c r="AK88">
        <v>2</v>
      </c>
      <c r="AL88">
        <v>3</v>
      </c>
      <c r="AM88" s="6">
        <v>5</v>
      </c>
      <c r="AN88">
        <v>1</v>
      </c>
      <c r="AO88">
        <v>3</v>
      </c>
      <c r="AP88">
        <v>2</v>
      </c>
      <c r="AQ88" s="6">
        <v>5</v>
      </c>
      <c r="AR88">
        <v>1</v>
      </c>
      <c r="AS88">
        <v>15</v>
      </c>
      <c r="AT88">
        <v>13</v>
      </c>
      <c r="AU88" s="6">
        <v>28</v>
      </c>
      <c r="AV88">
        <v>6</v>
      </c>
      <c r="AW88">
        <v>0</v>
      </c>
      <c r="AX88">
        <v>0</v>
      </c>
      <c r="AY88" s="7">
        <v>0</v>
      </c>
      <c r="AZ88">
        <v>0</v>
      </c>
      <c r="BA88">
        <v>0</v>
      </c>
      <c r="BB88">
        <v>0</v>
      </c>
      <c r="BC88" s="7">
        <v>0</v>
      </c>
      <c r="BD88">
        <v>0</v>
      </c>
      <c r="BE88">
        <v>0</v>
      </c>
      <c r="BF88">
        <v>0</v>
      </c>
      <c r="BG88" s="7">
        <v>0</v>
      </c>
      <c r="BH88">
        <v>0</v>
      </c>
      <c r="BI88">
        <v>0</v>
      </c>
      <c r="BJ88">
        <v>0</v>
      </c>
      <c r="BK88" s="7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17</v>
      </c>
      <c r="CP88">
        <v>17</v>
      </c>
      <c r="CQ88" s="8">
        <v>34</v>
      </c>
      <c r="CR88">
        <v>8</v>
      </c>
    </row>
    <row r="89" spans="1:96">
      <c r="A89">
        <v>64020000</v>
      </c>
      <c r="B89" t="s">
        <v>334</v>
      </c>
      <c r="C89">
        <v>64020105</v>
      </c>
      <c r="D89" t="s">
        <v>39</v>
      </c>
      <c r="E89">
        <v>0</v>
      </c>
      <c r="F89">
        <v>0</v>
      </c>
      <c r="G89" s="4">
        <v>0</v>
      </c>
      <c r="H89">
        <v>0</v>
      </c>
      <c r="I89">
        <v>0</v>
      </c>
      <c r="J89">
        <v>0</v>
      </c>
      <c r="K89" s="4">
        <v>0</v>
      </c>
      <c r="L89">
        <v>0</v>
      </c>
      <c r="M89">
        <v>0</v>
      </c>
      <c r="N89">
        <v>0</v>
      </c>
      <c r="O89" s="4">
        <v>0</v>
      </c>
      <c r="P89">
        <v>0</v>
      </c>
      <c r="Q89">
        <v>0</v>
      </c>
      <c r="R89">
        <v>0</v>
      </c>
      <c r="S89" s="4">
        <v>0</v>
      </c>
      <c r="T89">
        <v>0</v>
      </c>
      <c r="U89">
        <v>0</v>
      </c>
      <c r="V89">
        <v>0</v>
      </c>
      <c r="W89" s="6">
        <v>0</v>
      </c>
      <c r="X89">
        <v>0</v>
      </c>
      <c r="Y89">
        <v>0</v>
      </c>
      <c r="Z89">
        <v>0</v>
      </c>
      <c r="AA89" s="6">
        <v>0</v>
      </c>
      <c r="AB89">
        <v>0</v>
      </c>
      <c r="AC89">
        <v>0</v>
      </c>
      <c r="AD89">
        <v>0</v>
      </c>
      <c r="AE89" s="6">
        <v>0</v>
      </c>
      <c r="AF89">
        <v>0</v>
      </c>
      <c r="AG89">
        <v>0</v>
      </c>
      <c r="AH89">
        <v>0</v>
      </c>
      <c r="AI89" s="6">
        <v>0</v>
      </c>
      <c r="AJ89">
        <v>0</v>
      </c>
      <c r="AK89">
        <v>1</v>
      </c>
      <c r="AL89">
        <v>2</v>
      </c>
      <c r="AM89" s="6">
        <v>3</v>
      </c>
      <c r="AN89">
        <v>1</v>
      </c>
      <c r="AO89">
        <v>0</v>
      </c>
      <c r="AP89">
        <v>0</v>
      </c>
      <c r="AQ89" s="6">
        <v>0</v>
      </c>
      <c r="AR89">
        <v>0</v>
      </c>
      <c r="AS89">
        <v>1</v>
      </c>
      <c r="AT89">
        <v>2</v>
      </c>
      <c r="AU89" s="6">
        <v>3</v>
      </c>
      <c r="AV89">
        <v>1</v>
      </c>
      <c r="AW89">
        <v>0</v>
      </c>
      <c r="AX89">
        <v>0</v>
      </c>
      <c r="AY89" s="7">
        <v>0</v>
      </c>
      <c r="AZ89">
        <v>0</v>
      </c>
      <c r="BA89">
        <v>0</v>
      </c>
      <c r="BB89">
        <v>0</v>
      </c>
      <c r="BC89" s="7">
        <v>0</v>
      </c>
      <c r="BD89">
        <v>0</v>
      </c>
      <c r="BE89">
        <v>0</v>
      </c>
      <c r="BF89">
        <v>0</v>
      </c>
      <c r="BG89" s="7">
        <v>0</v>
      </c>
      <c r="BH89">
        <v>0</v>
      </c>
      <c r="BI89">
        <v>0</v>
      </c>
      <c r="BJ89">
        <v>0</v>
      </c>
      <c r="BK89" s="7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1</v>
      </c>
      <c r="CP89">
        <v>2</v>
      </c>
      <c r="CQ89" s="8">
        <v>3</v>
      </c>
      <c r="CR89">
        <v>1</v>
      </c>
    </row>
    <row r="90" spans="1:96">
      <c r="A90">
        <v>64020000</v>
      </c>
      <c r="B90" t="s">
        <v>334</v>
      </c>
      <c r="C90">
        <v>64020107</v>
      </c>
      <c r="D90" t="s">
        <v>45</v>
      </c>
      <c r="E90">
        <v>0</v>
      </c>
      <c r="F90">
        <v>0</v>
      </c>
      <c r="G90" s="4">
        <v>0</v>
      </c>
      <c r="H90">
        <v>0</v>
      </c>
      <c r="I90">
        <v>2</v>
      </c>
      <c r="J90">
        <v>1</v>
      </c>
      <c r="K90" s="4">
        <v>3</v>
      </c>
      <c r="L90">
        <v>1</v>
      </c>
      <c r="M90">
        <v>1</v>
      </c>
      <c r="N90">
        <v>1</v>
      </c>
      <c r="O90" s="4">
        <v>2</v>
      </c>
      <c r="P90">
        <v>1</v>
      </c>
      <c r="Q90">
        <v>3</v>
      </c>
      <c r="R90">
        <v>2</v>
      </c>
      <c r="S90" s="4">
        <v>5</v>
      </c>
      <c r="T90">
        <v>2</v>
      </c>
      <c r="U90">
        <v>1</v>
      </c>
      <c r="V90">
        <v>2</v>
      </c>
      <c r="W90" s="6">
        <v>3</v>
      </c>
      <c r="X90">
        <v>1</v>
      </c>
      <c r="Y90">
        <v>1</v>
      </c>
      <c r="Z90">
        <v>1</v>
      </c>
      <c r="AA90" s="6">
        <v>2</v>
      </c>
      <c r="AB90">
        <v>1</v>
      </c>
      <c r="AC90">
        <v>0</v>
      </c>
      <c r="AD90">
        <v>1</v>
      </c>
      <c r="AE90" s="6">
        <v>1</v>
      </c>
      <c r="AF90">
        <v>1</v>
      </c>
      <c r="AG90">
        <v>1</v>
      </c>
      <c r="AH90">
        <v>1</v>
      </c>
      <c r="AI90" s="6">
        <v>2</v>
      </c>
      <c r="AJ90">
        <v>1</v>
      </c>
      <c r="AK90">
        <v>3</v>
      </c>
      <c r="AL90">
        <v>1</v>
      </c>
      <c r="AM90" s="6">
        <v>4</v>
      </c>
      <c r="AN90">
        <v>1</v>
      </c>
      <c r="AO90">
        <v>4</v>
      </c>
      <c r="AP90">
        <v>2</v>
      </c>
      <c r="AQ90" s="6">
        <v>6</v>
      </c>
      <c r="AR90">
        <v>1</v>
      </c>
      <c r="AS90">
        <v>10</v>
      </c>
      <c r="AT90">
        <v>8</v>
      </c>
      <c r="AU90" s="6">
        <v>18</v>
      </c>
      <c r="AV90">
        <v>6</v>
      </c>
      <c r="AW90">
        <v>0</v>
      </c>
      <c r="AX90">
        <v>0</v>
      </c>
      <c r="AY90" s="7">
        <v>0</v>
      </c>
      <c r="AZ90">
        <v>0</v>
      </c>
      <c r="BA90">
        <v>0</v>
      </c>
      <c r="BB90">
        <v>0</v>
      </c>
      <c r="BC90" s="7">
        <v>0</v>
      </c>
      <c r="BD90">
        <v>0</v>
      </c>
      <c r="BE90">
        <v>0</v>
      </c>
      <c r="BF90">
        <v>0</v>
      </c>
      <c r="BG90" s="7">
        <v>0</v>
      </c>
      <c r="BH90">
        <v>0</v>
      </c>
      <c r="BI90">
        <v>0</v>
      </c>
      <c r="BJ90">
        <v>0</v>
      </c>
      <c r="BK90" s="7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13</v>
      </c>
      <c r="CP90">
        <v>10</v>
      </c>
      <c r="CQ90" s="8">
        <v>23</v>
      </c>
      <c r="CR90">
        <v>8</v>
      </c>
    </row>
    <row r="91" spans="1:96">
      <c r="A91">
        <v>64020000</v>
      </c>
      <c r="B91" t="s">
        <v>334</v>
      </c>
      <c r="C91">
        <v>64020108</v>
      </c>
      <c r="D91" t="s">
        <v>52</v>
      </c>
      <c r="E91">
        <v>1</v>
      </c>
      <c r="F91">
        <v>1</v>
      </c>
      <c r="G91" s="4">
        <v>2</v>
      </c>
      <c r="H91">
        <v>1</v>
      </c>
      <c r="I91">
        <v>2</v>
      </c>
      <c r="J91">
        <v>3</v>
      </c>
      <c r="K91" s="4">
        <v>5</v>
      </c>
      <c r="L91">
        <v>1</v>
      </c>
      <c r="M91">
        <v>0</v>
      </c>
      <c r="N91">
        <v>0</v>
      </c>
      <c r="O91" s="4">
        <v>0</v>
      </c>
      <c r="P91">
        <v>0</v>
      </c>
      <c r="Q91">
        <v>3</v>
      </c>
      <c r="R91">
        <v>4</v>
      </c>
      <c r="S91" s="4">
        <v>7</v>
      </c>
      <c r="T91">
        <v>2</v>
      </c>
      <c r="U91">
        <v>2</v>
      </c>
      <c r="V91">
        <v>3</v>
      </c>
      <c r="W91" s="6">
        <v>5</v>
      </c>
      <c r="X91">
        <v>1</v>
      </c>
      <c r="Y91">
        <v>4</v>
      </c>
      <c r="Z91">
        <v>4</v>
      </c>
      <c r="AA91" s="6">
        <v>8</v>
      </c>
      <c r="AB91">
        <v>1</v>
      </c>
      <c r="AC91">
        <v>1</v>
      </c>
      <c r="AD91">
        <v>0</v>
      </c>
      <c r="AE91" s="6">
        <v>1</v>
      </c>
      <c r="AF91">
        <v>1</v>
      </c>
      <c r="AG91">
        <v>4</v>
      </c>
      <c r="AH91">
        <v>3</v>
      </c>
      <c r="AI91" s="6">
        <v>7</v>
      </c>
      <c r="AJ91">
        <v>1</v>
      </c>
      <c r="AK91">
        <v>5</v>
      </c>
      <c r="AL91">
        <v>2</v>
      </c>
      <c r="AM91" s="6">
        <v>7</v>
      </c>
      <c r="AN91">
        <v>1</v>
      </c>
      <c r="AO91">
        <v>4</v>
      </c>
      <c r="AP91">
        <v>4</v>
      </c>
      <c r="AQ91" s="6">
        <v>8</v>
      </c>
      <c r="AR91">
        <v>1</v>
      </c>
      <c r="AS91">
        <v>20</v>
      </c>
      <c r="AT91">
        <v>16</v>
      </c>
      <c r="AU91" s="6">
        <v>36</v>
      </c>
      <c r="AV91">
        <v>6</v>
      </c>
      <c r="AW91">
        <v>0</v>
      </c>
      <c r="AX91">
        <v>0</v>
      </c>
      <c r="AY91" s="7">
        <v>0</v>
      </c>
      <c r="AZ91">
        <v>0</v>
      </c>
      <c r="BA91">
        <v>0</v>
      </c>
      <c r="BB91">
        <v>0</v>
      </c>
      <c r="BC91" s="7">
        <v>0</v>
      </c>
      <c r="BD91">
        <v>0</v>
      </c>
      <c r="BE91">
        <v>0</v>
      </c>
      <c r="BF91">
        <v>0</v>
      </c>
      <c r="BG91" s="7">
        <v>0</v>
      </c>
      <c r="BH91">
        <v>0</v>
      </c>
      <c r="BI91">
        <v>0</v>
      </c>
      <c r="BJ91">
        <v>0</v>
      </c>
      <c r="BK91" s="7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23</v>
      </c>
      <c r="CP91">
        <v>20</v>
      </c>
      <c r="CQ91" s="8">
        <v>43</v>
      </c>
      <c r="CR91">
        <v>8</v>
      </c>
    </row>
    <row r="92" spans="1:96">
      <c r="A92">
        <v>64020000</v>
      </c>
      <c r="B92" t="s">
        <v>334</v>
      </c>
      <c r="C92">
        <v>64020109</v>
      </c>
      <c r="D92" t="s">
        <v>48</v>
      </c>
      <c r="E92">
        <v>3</v>
      </c>
      <c r="F92">
        <v>2</v>
      </c>
      <c r="G92" s="4">
        <v>5</v>
      </c>
      <c r="H92">
        <v>1</v>
      </c>
      <c r="I92">
        <v>2</v>
      </c>
      <c r="J92">
        <v>1</v>
      </c>
      <c r="K92" s="4">
        <v>3</v>
      </c>
      <c r="L92">
        <v>1</v>
      </c>
      <c r="M92">
        <v>1</v>
      </c>
      <c r="N92">
        <v>2</v>
      </c>
      <c r="O92" s="4">
        <v>3</v>
      </c>
      <c r="P92">
        <v>1</v>
      </c>
      <c r="Q92">
        <v>6</v>
      </c>
      <c r="R92">
        <v>5</v>
      </c>
      <c r="S92" s="4">
        <v>11</v>
      </c>
      <c r="T92">
        <v>3</v>
      </c>
      <c r="U92">
        <v>4</v>
      </c>
      <c r="V92">
        <v>2</v>
      </c>
      <c r="W92" s="6">
        <v>6</v>
      </c>
      <c r="X92">
        <v>1</v>
      </c>
      <c r="Y92">
        <v>5</v>
      </c>
      <c r="Z92">
        <v>1</v>
      </c>
      <c r="AA92" s="6">
        <v>6</v>
      </c>
      <c r="AB92">
        <v>1</v>
      </c>
      <c r="AC92">
        <v>1</v>
      </c>
      <c r="AD92">
        <v>6</v>
      </c>
      <c r="AE92" s="6">
        <v>7</v>
      </c>
      <c r="AF92">
        <v>1</v>
      </c>
      <c r="AG92">
        <v>1</v>
      </c>
      <c r="AH92">
        <v>3</v>
      </c>
      <c r="AI92" s="6">
        <v>4</v>
      </c>
      <c r="AJ92">
        <v>1</v>
      </c>
      <c r="AK92">
        <v>2</v>
      </c>
      <c r="AL92">
        <v>2</v>
      </c>
      <c r="AM92" s="6">
        <v>4</v>
      </c>
      <c r="AN92">
        <v>1</v>
      </c>
      <c r="AO92">
        <v>1</v>
      </c>
      <c r="AP92">
        <v>2</v>
      </c>
      <c r="AQ92" s="6">
        <v>3</v>
      </c>
      <c r="AR92">
        <v>1</v>
      </c>
      <c r="AS92">
        <v>14</v>
      </c>
      <c r="AT92">
        <v>16</v>
      </c>
      <c r="AU92" s="6">
        <v>30</v>
      </c>
      <c r="AV92">
        <v>6</v>
      </c>
      <c r="AW92">
        <v>0</v>
      </c>
      <c r="AX92">
        <v>0</v>
      </c>
      <c r="AY92" s="7">
        <v>0</v>
      </c>
      <c r="AZ92">
        <v>0</v>
      </c>
      <c r="BA92">
        <v>0</v>
      </c>
      <c r="BB92">
        <v>0</v>
      </c>
      <c r="BC92" s="7">
        <v>0</v>
      </c>
      <c r="BD92">
        <v>0</v>
      </c>
      <c r="BE92">
        <v>0</v>
      </c>
      <c r="BF92">
        <v>0</v>
      </c>
      <c r="BG92" s="7">
        <v>0</v>
      </c>
      <c r="BH92">
        <v>0</v>
      </c>
      <c r="BI92">
        <v>0</v>
      </c>
      <c r="BJ92">
        <v>0</v>
      </c>
      <c r="BK92" s="7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20</v>
      </c>
      <c r="CP92">
        <v>21</v>
      </c>
      <c r="CQ92" s="8">
        <v>41</v>
      </c>
      <c r="CR92">
        <v>9</v>
      </c>
    </row>
    <row r="93" spans="1:96">
      <c r="A93">
        <v>64020000</v>
      </c>
      <c r="B93" t="s">
        <v>334</v>
      </c>
      <c r="C93">
        <v>64020110</v>
      </c>
      <c r="D93" t="s">
        <v>50</v>
      </c>
      <c r="E93">
        <v>1</v>
      </c>
      <c r="F93">
        <v>2</v>
      </c>
      <c r="G93" s="4">
        <v>3</v>
      </c>
      <c r="H93">
        <v>1</v>
      </c>
      <c r="I93">
        <v>4</v>
      </c>
      <c r="J93">
        <v>1</v>
      </c>
      <c r="K93" s="4">
        <v>5</v>
      </c>
      <c r="L93">
        <v>1</v>
      </c>
      <c r="M93">
        <v>2</v>
      </c>
      <c r="N93">
        <v>1</v>
      </c>
      <c r="O93" s="4">
        <v>3</v>
      </c>
      <c r="P93">
        <v>1</v>
      </c>
      <c r="Q93">
        <v>7</v>
      </c>
      <c r="R93">
        <v>4</v>
      </c>
      <c r="S93" s="4">
        <v>11</v>
      </c>
      <c r="T93">
        <v>3</v>
      </c>
      <c r="U93">
        <v>1</v>
      </c>
      <c r="V93">
        <v>4</v>
      </c>
      <c r="W93" s="6">
        <v>5</v>
      </c>
      <c r="X93">
        <v>1</v>
      </c>
      <c r="Y93">
        <v>5</v>
      </c>
      <c r="Z93">
        <v>3</v>
      </c>
      <c r="AA93" s="6">
        <v>8</v>
      </c>
      <c r="AB93">
        <v>1</v>
      </c>
      <c r="AC93">
        <v>2</v>
      </c>
      <c r="AD93">
        <v>4</v>
      </c>
      <c r="AE93" s="6">
        <v>6</v>
      </c>
      <c r="AF93">
        <v>1</v>
      </c>
      <c r="AG93">
        <v>2</v>
      </c>
      <c r="AH93">
        <v>5</v>
      </c>
      <c r="AI93" s="6">
        <v>7</v>
      </c>
      <c r="AJ93">
        <v>1</v>
      </c>
      <c r="AK93">
        <v>3</v>
      </c>
      <c r="AL93">
        <v>3</v>
      </c>
      <c r="AM93" s="6">
        <v>6</v>
      </c>
      <c r="AN93">
        <v>1</v>
      </c>
      <c r="AO93">
        <v>5</v>
      </c>
      <c r="AP93">
        <v>8</v>
      </c>
      <c r="AQ93" s="6">
        <v>13</v>
      </c>
      <c r="AR93">
        <v>1</v>
      </c>
      <c r="AS93">
        <v>18</v>
      </c>
      <c r="AT93">
        <v>27</v>
      </c>
      <c r="AU93" s="6">
        <v>45</v>
      </c>
      <c r="AV93">
        <v>6</v>
      </c>
      <c r="AW93">
        <v>0</v>
      </c>
      <c r="AX93">
        <v>0</v>
      </c>
      <c r="AY93" s="7">
        <v>0</v>
      </c>
      <c r="AZ93">
        <v>0</v>
      </c>
      <c r="BA93">
        <v>0</v>
      </c>
      <c r="BB93">
        <v>0</v>
      </c>
      <c r="BC93" s="7">
        <v>0</v>
      </c>
      <c r="BD93">
        <v>0</v>
      </c>
      <c r="BE93">
        <v>0</v>
      </c>
      <c r="BF93">
        <v>0</v>
      </c>
      <c r="BG93" s="7">
        <v>0</v>
      </c>
      <c r="BH93">
        <v>0</v>
      </c>
      <c r="BI93">
        <v>0</v>
      </c>
      <c r="BJ93">
        <v>0</v>
      </c>
      <c r="BK93" s="7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25</v>
      </c>
      <c r="CP93">
        <v>31</v>
      </c>
      <c r="CQ93" s="8">
        <v>56</v>
      </c>
      <c r="CR93">
        <v>9</v>
      </c>
    </row>
    <row r="94" spans="1:96">
      <c r="A94">
        <v>64020000</v>
      </c>
      <c r="B94" t="s">
        <v>334</v>
      </c>
      <c r="C94">
        <v>64020111</v>
      </c>
      <c r="D94" t="s">
        <v>23</v>
      </c>
      <c r="E94">
        <v>0</v>
      </c>
      <c r="F94">
        <v>0</v>
      </c>
      <c r="G94" s="4">
        <v>0</v>
      </c>
      <c r="H94">
        <v>0</v>
      </c>
      <c r="I94">
        <v>7</v>
      </c>
      <c r="J94">
        <v>2</v>
      </c>
      <c r="K94" s="4">
        <v>9</v>
      </c>
      <c r="L94">
        <v>1</v>
      </c>
      <c r="M94">
        <v>11</v>
      </c>
      <c r="N94">
        <v>3</v>
      </c>
      <c r="O94" s="4">
        <v>14</v>
      </c>
      <c r="P94">
        <v>1</v>
      </c>
      <c r="Q94">
        <v>18</v>
      </c>
      <c r="R94">
        <v>5</v>
      </c>
      <c r="S94" s="4">
        <v>23</v>
      </c>
      <c r="T94">
        <v>2</v>
      </c>
      <c r="U94">
        <v>4</v>
      </c>
      <c r="V94">
        <v>2</v>
      </c>
      <c r="W94" s="6">
        <v>6</v>
      </c>
      <c r="X94">
        <v>1</v>
      </c>
      <c r="Y94">
        <v>5</v>
      </c>
      <c r="Z94">
        <v>2</v>
      </c>
      <c r="AA94" s="6">
        <v>7</v>
      </c>
      <c r="AB94">
        <v>1</v>
      </c>
      <c r="AC94">
        <v>7</v>
      </c>
      <c r="AD94">
        <v>1</v>
      </c>
      <c r="AE94" s="6">
        <v>8</v>
      </c>
      <c r="AF94">
        <v>1</v>
      </c>
      <c r="AG94">
        <v>3</v>
      </c>
      <c r="AH94">
        <v>6</v>
      </c>
      <c r="AI94" s="6">
        <v>9</v>
      </c>
      <c r="AJ94">
        <v>1</v>
      </c>
      <c r="AK94">
        <v>6</v>
      </c>
      <c r="AL94">
        <v>2</v>
      </c>
      <c r="AM94" s="6">
        <v>8</v>
      </c>
      <c r="AN94">
        <v>1</v>
      </c>
      <c r="AO94">
        <v>6</v>
      </c>
      <c r="AP94">
        <v>7</v>
      </c>
      <c r="AQ94" s="6">
        <v>13</v>
      </c>
      <c r="AR94">
        <v>1</v>
      </c>
      <c r="AS94">
        <v>31</v>
      </c>
      <c r="AT94">
        <v>20</v>
      </c>
      <c r="AU94" s="6">
        <v>51</v>
      </c>
      <c r="AV94">
        <v>6</v>
      </c>
      <c r="AW94">
        <v>5</v>
      </c>
      <c r="AX94">
        <v>9</v>
      </c>
      <c r="AY94" s="7">
        <v>14</v>
      </c>
      <c r="AZ94">
        <v>1</v>
      </c>
      <c r="BA94">
        <v>8</v>
      </c>
      <c r="BB94">
        <v>5</v>
      </c>
      <c r="BC94" s="7">
        <v>13</v>
      </c>
      <c r="BD94">
        <v>1</v>
      </c>
      <c r="BE94">
        <v>7</v>
      </c>
      <c r="BF94">
        <v>2</v>
      </c>
      <c r="BG94" s="7">
        <v>9</v>
      </c>
      <c r="BH94">
        <v>1</v>
      </c>
      <c r="BI94">
        <v>20</v>
      </c>
      <c r="BJ94">
        <v>16</v>
      </c>
      <c r="BK94" s="7">
        <v>36</v>
      </c>
      <c r="BL94">
        <v>3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69</v>
      </c>
      <c r="CP94">
        <v>41</v>
      </c>
      <c r="CQ94" s="8">
        <v>110</v>
      </c>
      <c r="CR94">
        <v>11</v>
      </c>
    </row>
    <row r="95" spans="1:96">
      <c r="A95">
        <v>64020000</v>
      </c>
      <c r="B95" t="s">
        <v>334</v>
      </c>
      <c r="C95">
        <v>64020112</v>
      </c>
      <c r="D95" t="s">
        <v>17</v>
      </c>
      <c r="E95">
        <v>0</v>
      </c>
      <c r="F95">
        <v>0</v>
      </c>
      <c r="G95" s="4">
        <v>0</v>
      </c>
      <c r="H95">
        <v>0</v>
      </c>
      <c r="I95">
        <v>12</v>
      </c>
      <c r="J95">
        <v>11</v>
      </c>
      <c r="K95" s="4">
        <v>23</v>
      </c>
      <c r="L95">
        <v>2</v>
      </c>
      <c r="M95">
        <v>20</v>
      </c>
      <c r="N95">
        <v>27</v>
      </c>
      <c r="O95" s="4">
        <v>47</v>
      </c>
      <c r="P95">
        <v>2</v>
      </c>
      <c r="Q95">
        <v>32</v>
      </c>
      <c r="R95">
        <v>38</v>
      </c>
      <c r="S95" s="4">
        <v>70</v>
      </c>
      <c r="T95">
        <v>4</v>
      </c>
      <c r="U95">
        <v>65</v>
      </c>
      <c r="V95">
        <v>58</v>
      </c>
      <c r="W95" s="6">
        <v>123</v>
      </c>
      <c r="X95">
        <v>4</v>
      </c>
      <c r="Y95">
        <v>84</v>
      </c>
      <c r="Z95">
        <v>80</v>
      </c>
      <c r="AA95" s="6">
        <v>164</v>
      </c>
      <c r="AB95">
        <v>5</v>
      </c>
      <c r="AC95">
        <v>75</v>
      </c>
      <c r="AD95">
        <v>70</v>
      </c>
      <c r="AE95" s="6">
        <v>145</v>
      </c>
      <c r="AF95">
        <v>4</v>
      </c>
      <c r="AG95">
        <v>78</v>
      </c>
      <c r="AH95">
        <v>77</v>
      </c>
      <c r="AI95" s="6">
        <v>155</v>
      </c>
      <c r="AJ95">
        <v>4</v>
      </c>
      <c r="AK95">
        <v>69</v>
      </c>
      <c r="AL95">
        <v>77</v>
      </c>
      <c r="AM95" s="6">
        <v>146</v>
      </c>
      <c r="AN95">
        <v>4</v>
      </c>
      <c r="AO95">
        <v>71</v>
      </c>
      <c r="AP95">
        <v>75</v>
      </c>
      <c r="AQ95" s="6">
        <v>146</v>
      </c>
      <c r="AR95">
        <v>4</v>
      </c>
      <c r="AS95">
        <v>442</v>
      </c>
      <c r="AT95">
        <v>437</v>
      </c>
      <c r="AU95" s="6">
        <v>879</v>
      </c>
      <c r="AV95">
        <v>25</v>
      </c>
      <c r="AW95">
        <v>0</v>
      </c>
      <c r="AX95">
        <v>0</v>
      </c>
      <c r="AY95" s="7">
        <v>0</v>
      </c>
      <c r="AZ95">
        <v>0</v>
      </c>
      <c r="BA95">
        <v>0</v>
      </c>
      <c r="BB95">
        <v>0</v>
      </c>
      <c r="BC95" s="7">
        <v>0</v>
      </c>
      <c r="BD95">
        <v>0</v>
      </c>
      <c r="BE95">
        <v>0</v>
      </c>
      <c r="BF95">
        <v>0</v>
      </c>
      <c r="BG95" s="7">
        <v>0</v>
      </c>
      <c r="BH95">
        <v>0</v>
      </c>
      <c r="BI95">
        <v>0</v>
      </c>
      <c r="BJ95">
        <v>0</v>
      </c>
      <c r="BK95" s="7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474</v>
      </c>
      <c r="CP95">
        <v>475</v>
      </c>
      <c r="CQ95" s="8">
        <v>949</v>
      </c>
      <c r="CR95">
        <v>29</v>
      </c>
    </row>
    <row r="96" spans="1:96">
      <c r="A96">
        <v>64020000</v>
      </c>
      <c r="B96" t="s">
        <v>334</v>
      </c>
      <c r="C96">
        <v>64020113</v>
      </c>
      <c r="D96" t="s">
        <v>21</v>
      </c>
      <c r="E96">
        <v>0</v>
      </c>
      <c r="F96">
        <v>0</v>
      </c>
      <c r="G96" s="4">
        <v>0</v>
      </c>
      <c r="H96">
        <v>0</v>
      </c>
      <c r="I96">
        <v>8</v>
      </c>
      <c r="J96">
        <v>3</v>
      </c>
      <c r="K96" s="4">
        <v>11</v>
      </c>
      <c r="L96">
        <v>1</v>
      </c>
      <c r="M96">
        <v>4</v>
      </c>
      <c r="N96">
        <v>7</v>
      </c>
      <c r="O96" s="4">
        <v>11</v>
      </c>
      <c r="P96">
        <v>1</v>
      </c>
      <c r="Q96">
        <v>12</v>
      </c>
      <c r="R96">
        <v>10</v>
      </c>
      <c r="S96" s="4">
        <v>22</v>
      </c>
      <c r="T96">
        <v>2</v>
      </c>
      <c r="U96">
        <v>7</v>
      </c>
      <c r="V96">
        <v>3</v>
      </c>
      <c r="W96" s="6">
        <v>10</v>
      </c>
      <c r="X96">
        <v>1</v>
      </c>
      <c r="Y96">
        <v>6</v>
      </c>
      <c r="Z96">
        <v>3</v>
      </c>
      <c r="AA96" s="6">
        <v>9</v>
      </c>
      <c r="AB96">
        <v>1</v>
      </c>
      <c r="AC96">
        <v>4</v>
      </c>
      <c r="AD96">
        <v>7</v>
      </c>
      <c r="AE96" s="6">
        <v>11</v>
      </c>
      <c r="AF96">
        <v>1</v>
      </c>
      <c r="AG96">
        <v>8</v>
      </c>
      <c r="AH96">
        <v>8</v>
      </c>
      <c r="AI96" s="6">
        <v>16</v>
      </c>
      <c r="AJ96">
        <v>1</v>
      </c>
      <c r="AK96">
        <v>8</v>
      </c>
      <c r="AL96">
        <v>4</v>
      </c>
      <c r="AM96" s="6">
        <v>12</v>
      </c>
      <c r="AN96">
        <v>1</v>
      </c>
      <c r="AO96">
        <v>8</v>
      </c>
      <c r="AP96">
        <v>11</v>
      </c>
      <c r="AQ96" s="6">
        <v>19</v>
      </c>
      <c r="AR96">
        <v>1</v>
      </c>
      <c r="AS96">
        <v>41</v>
      </c>
      <c r="AT96">
        <v>36</v>
      </c>
      <c r="AU96" s="6">
        <v>77</v>
      </c>
      <c r="AV96">
        <v>6</v>
      </c>
      <c r="AW96">
        <v>0</v>
      </c>
      <c r="AX96">
        <v>0</v>
      </c>
      <c r="AY96" s="7">
        <v>0</v>
      </c>
      <c r="AZ96">
        <v>0</v>
      </c>
      <c r="BA96">
        <v>0</v>
      </c>
      <c r="BB96">
        <v>0</v>
      </c>
      <c r="BC96" s="7">
        <v>0</v>
      </c>
      <c r="BD96">
        <v>0</v>
      </c>
      <c r="BE96">
        <v>0</v>
      </c>
      <c r="BF96">
        <v>0</v>
      </c>
      <c r="BG96" s="7">
        <v>0</v>
      </c>
      <c r="BH96">
        <v>0</v>
      </c>
      <c r="BI96">
        <v>0</v>
      </c>
      <c r="BJ96">
        <v>0</v>
      </c>
      <c r="BK96" s="7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53</v>
      </c>
      <c r="CP96">
        <v>46</v>
      </c>
      <c r="CQ96" s="8">
        <v>99</v>
      </c>
      <c r="CR96">
        <v>8</v>
      </c>
    </row>
    <row r="97" spans="1:96">
      <c r="A97">
        <v>64020000</v>
      </c>
      <c r="B97" t="s">
        <v>334</v>
      </c>
      <c r="C97">
        <v>64020115</v>
      </c>
      <c r="D97" t="s">
        <v>197</v>
      </c>
      <c r="E97">
        <v>0</v>
      </c>
      <c r="F97">
        <v>0</v>
      </c>
      <c r="G97" s="4">
        <v>0</v>
      </c>
      <c r="H97">
        <v>0</v>
      </c>
      <c r="I97">
        <v>3</v>
      </c>
      <c r="J97">
        <v>6</v>
      </c>
      <c r="K97" s="4">
        <v>9</v>
      </c>
      <c r="L97">
        <v>1</v>
      </c>
      <c r="M97">
        <v>3</v>
      </c>
      <c r="N97">
        <v>4</v>
      </c>
      <c r="O97" s="4">
        <v>7</v>
      </c>
      <c r="P97">
        <v>1</v>
      </c>
      <c r="Q97">
        <v>6</v>
      </c>
      <c r="R97">
        <v>10</v>
      </c>
      <c r="S97" s="4">
        <v>16</v>
      </c>
      <c r="T97">
        <v>2</v>
      </c>
      <c r="U97">
        <v>5</v>
      </c>
      <c r="V97">
        <v>2</v>
      </c>
      <c r="W97" s="6">
        <v>7</v>
      </c>
      <c r="X97">
        <v>1</v>
      </c>
      <c r="Y97">
        <v>7</v>
      </c>
      <c r="Z97">
        <v>7</v>
      </c>
      <c r="AA97" s="6">
        <v>14</v>
      </c>
      <c r="AB97">
        <v>1</v>
      </c>
      <c r="AC97">
        <v>3</v>
      </c>
      <c r="AD97">
        <v>4</v>
      </c>
      <c r="AE97" s="6">
        <v>7</v>
      </c>
      <c r="AF97">
        <v>1</v>
      </c>
      <c r="AG97">
        <v>8</v>
      </c>
      <c r="AH97">
        <v>9</v>
      </c>
      <c r="AI97" s="6">
        <v>17</v>
      </c>
      <c r="AJ97">
        <v>1</v>
      </c>
      <c r="AK97">
        <v>8</v>
      </c>
      <c r="AL97">
        <v>7</v>
      </c>
      <c r="AM97" s="6">
        <v>15</v>
      </c>
      <c r="AN97">
        <v>1</v>
      </c>
      <c r="AO97">
        <v>8</v>
      </c>
      <c r="AP97">
        <v>9</v>
      </c>
      <c r="AQ97" s="6">
        <v>17</v>
      </c>
      <c r="AR97">
        <v>1</v>
      </c>
      <c r="AS97">
        <v>39</v>
      </c>
      <c r="AT97">
        <v>38</v>
      </c>
      <c r="AU97" s="6">
        <v>77</v>
      </c>
      <c r="AV97">
        <v>6</v>
      </c>
      <c r="AW97">
        <v>0</v>
      </c>
      <c r="AX97">
        <v>0</v>
      </c>
      <c r="AY97" s="7">
        <v>0</v>
      </c>
      <c r="AZ97">
        <v>0</v>
      </c>
      <c r="BA97">
        <v>0</v>
      </c>
      <c r="BB97">
        <v>0</v>
      </c>
      <c r="BC97" s="7">
        <v>0</v>
      </c>
      <c r="BD97">
        <v>0</v>
      </c>
      <c r="BE97">
        <v>0</v>
      </c>
      <c r="BF97">
        <v>0</v>
      </c>
      <c r="BG97" s="7">
        <v>0</v>
      </c>
      <c r="BH97">
        <v>0</v>
      </c>
      <c r="BI97">
        <v>0</v>
      </c>
      <c r="BJ97">
        <v>0</v>
      </c>
      <c r="BK97" s="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45</v>
      </c>
      <c r="CP97">
        <v>48</v>
      </c>
      <c r="CQ97" s="8">
        <v>93</v>
      </c>
      <c r="CR97">
        <v>8</v>
      </c>
    </row>
    <row r="98" spans="1:96">
      <c r="A98">
        <v>64020000</v>
      </c>
      <c r="B98" t="s">
        <v>334</v>
      </c>
      <c r="C98">
        <v>64020116</v>
      </c>
      <c r="D98" t="s">
        <v>203</v>
      </c>
      <c r="E98">
        <v>0</v>
      </c>
      <c r="F98">
        <v>0</v>
      </c>
      <c r="G98" s="4">
        <v>0</v>
      </c>
      <c r="H98">
        <v>0</v>
      </c>
      <c r="I98">
        <v>3</v>
      </c>
      <c r="J98">
        <v>1</v>
      </c>
      <c r="K98" s="4">
        <v>4</v>
      </c>
      <c r="L98">
        <v>1</v>
      </c>
      <c r="M98">
        <v>2</v>
      </c>
      <c r="N98">
        <v>2</v>
      </c>
      <c r="O98" s="4">
        <v>4</v>
      </c>
      <c r="P98">
        <v>1</v>
      </c>
      <c r="Q98">
        <v>5</v>
      </c>
      <c r="R98">
        <v>3</v>
      </c>
      <c r="S98" s="4">
        <v>8</v>
      </c>
      <c r="T98">
        <v>2</v>
      </c>
      <c r="U98">
        <v>1</v>
      </c>
      <c r="V98">
        <v>3</v>
      </c>
      <c r="W98" s="6">
        <v>4</v>
      </c>
      <c r="X98">
        <v>1</v>
      </c>
      <c r="Y98">
        <v>4</v>
      </c>
      <c r="Z98">
        <v>4</v>
      </c>
      <c r="AA98" s="6">
        <v>8</v>
      </c>
      <c r="AB98">
        <v>1</v>
      </c>
      <c r="AC98">
        <v>3</v>
      </c>
      <c r="AD98">
        <v>1</v>
      </c>
      <c r="AE98" s="6">
        <v>4</v>
      </c>
      <c r="AF98">
        <v>1</v>
      </c>
      <c r="AG98">
        <v>4</v>
      </c>
      <c r="AH98">
        <v>3</v>
      </c>
      <c r="AI98" s="6">
        <v>7</v>
      </c>
      <c r="AJ98">
        <v>1</v>
      </c>
      <c r="AK98">
        <v>3</v>
      </c>
      <c r="AL98">
        <v>5</v>
      </c>
      <c r="AM98" s="6">
        <v>8</v>
      </c>
      <c r="AN98">
        <v>1</v>
      </c>
      <c r="AO98">
        <v>4</v>
      </c>
      <c r="AP98">
        <v>3</v>
      </c>
      <c r="AQ98" s="6">
        <v>7</v>
      </c>
      <c r="AR98">
        <v>1</v>
      </c>
      <c r="AS98">
        <v>19</v>
      </c>
      <c r="AT98">
        <v>19</v>
      </c>
      <c r="AU98" s="6">
        <v>38</v>
      </c>
      <c r="AV98">
        <v>6</v>
      </c>
      <c r="AW98">
        <v>0</v>
      </c>
      <c r="AX98">
        <v>0</v>
      </c>
      <c r="AY98" s="7">
        <v>0</v>
      </c>
      <c r="AZ98">
        <v>0</v>
      </c>
      <c r="BA98">
        <v>0</v>
      </c>
      <c r="BB98">
        <v>0</v>
      </c>
      <c r="BC98" s="7">
        <v>0</v>
      </c>
      <c r="BD98">
        <v>0</v>
      </c>
      <c r="BE98">
        <v>0</v>
      </c>
      <c r="BF98">
        <v>0</v>
      </c>
      <c r="BG98" s="7">
        <v>0</v>
      </c>
      <c r="BH98">
        <v>0</v>
      </c>
      <c r="BI98">
        <v>0</v>
      </c>
      <c r="BJ98">
        <v>0</v>
      </c>
      <c r="BK98" s="7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24</v>
      </c>
      <c r="CP98">
        <v>22</v>
      </c>
      <c r="CQ98" s="8">
        <v>46</v>
      </c>
      <c r="CR98">
        <v>8</v>
      </c>
    </row>
    <row r="99" spans="1:96">
      <c r="A99">
        <v>64020000</v>
      </c>
      <c r="B99" t="s">
        <v>334</v>
      </c>
      <c r="C99">
        <v>64020118</v>
      </c>
      <c r="D99" t="s">
        <v>185</v>
      </c>
      <c r="E99">
        <v>2</v>
      </c>
      <c r="F99">
        <v>1</v>
      </c>
      <c r="G99" s="4">
        <v>3</v>
      </c>
      <c r="H99">
        <v>1</v>
      </c>
      <c r="I99">
        <v>0</v>
      </c>
      <c r="J99">
        <v>3</v>
      </c>
      <c r="K99" s="4">
        <v>3</v>
      </c>
      <c r="L99">
        <v>1</v>
      </c>
      <c r="M99">
        <v>2</v>
      </c>
      <c r="N99">
        <v>1</v>
      </c>
      <c r="O99" s="4">
        <v>3</v>
      </c>
      <c r="P99">
        <v>1</v>
      </c>
      <c r="Q99">
        <v>4</v>
      </c>
      <c r="R99">
        <v>5</v>
      </c>
      <c r="S99" s="4">
        <v>9</v>
      </c>
      <c r="T99">
        <v>3</v>
      </c>
      <c r="U99">
        <v>1</v>
      </c>
      <c r="V99">
        <v>0</v>
      </c>
      <c r="W99" s="6">
        <v>1</v>
      </c>
      <c r="X99">
        <v>1</v>
      </c>
      <c r="Y99">
        <v>3</v>
      </c>
      <c r="Z99">
        <v>1</v>
      </c>
      <c r="AA99" s="6">
        <v>4</v>
      </c>
      <c r="AB99">
        <v>1</v>
      </c>
      <c r="AC99">
        <v>2</v>
      </c>
      <c r="AD99">
        <v>2</v>
      </c>
      <c r="AE99" s="6">
        <v>4</v>
      </c>
      <c r="AF99">
        <v>1</v>
      </c>
      <c r="AG99">
        <v>5</v>
      </c>
      <c r="AH99">
        <v>2</v>
      </c>
      <c r="AI99" s="6">
        <v>7</v>
      </c>
      <c r="AJ99">
        <v>1</v>
      </c>
      <c r="AK99">
        <v>4</v>
      </c>
      <c r="AL99">
        <v>7</v>
      </c>
      <c r="AM99" s="6">
        <v>11</v>
      </c>
      <c r="AN99">
        <v>1</v>
      </c>
      <c r="AO99">
        <v>4</v>
      </c>
      <c r="AP99">
        <v>5</v>
      </c>
      <c r="AQ99" s="6">
        <v>9</v>
      </c>
      <c r="AR99">
        <v>1</v>
      </c>
      <c r="AS99">
        <v>19</v>
      </c>
      <c r="AT99">
        <v>17</v>
      </c>
      <c r="AU99" s="6">
        <v>36</v>
      </c>
      <c r="AV99">
        <v>6</v>
      </c>
      <c r="AW99">
        <v>0</v>
      </c>
      <c r="AX99">
        <v>0</v>
      </c>
      <c r="AY99" s="7">
        <v>0</v>
      </c>
      <c r="AZ99">
        <v>0</v>
      </c>
      <c r="BA99">
        <v>0</v>
      </c>
      <c r="BB99">
        <v>0</v>
      </c>
      <c r="BC99" s="7">
        <v>0</v>
      </c>
      <c r="BD99">
        <v>0</v>
      </c>
      <c r="BE99">
        <v>0</v>
      </c>
      <c r="BF99">
        <v>0</v>
      </c>
      <c r="BG99" s="7">
        <v>0</v>
      </c>
      <c r="BH99">
        <v>0</v>
      </c>
      <c r="BI99">
        <v>0</v>
      </c>
      <c r="BJ99">
        <v>0</v>
      </c>
      <c r="BK99" s="7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23</v>
      </c>
      <c r="CP99">
        <v>22</v>
      </c>
      <c r="CQ99" s="8">
        <v>45</v>
      </c>
      <c r="CR99">
        <v>9</v>
      </c>
    </row>
    <row r="100" spans="1:96">
      <c r="A100">
        <v>64020000</v>
      </c>
      <c r="B100" t="s">
        <v>334</v>
      </c>
      <c r="C100">
        <v>64020119</v>
      </c>
      <c r="D100" t="s">
        <v>181</v>
      </c>
      <c r="E100">
        <v>1</v>
      </c>
      <c r="F100">
        <v>1</v>
      </c>
      <c r="G100" s="4">
        <v>2</v>
      </c>
      <c r="H100">
        <v>1</v>
      </c>
      <c r="I100">
        <v>1</v>
      </c>
      <c r="J100">
        <v>1</v>
      </c>
      <c r="K100" s="4">
        <v>2</v>
      </c>
      <c r="L100">
        <v>1</v>
      </c>
      <c r="M100">
        <v>5</v>
      </c>
      <c r="N100">
        <v>2</v>
      </c>
      <c r="O100" s="4">
        <v>7</v>
      </c>
      <c r="P100">
        <v>1</v>
      </c>
      <c r="Q100">
        <v>7</v>
      </c>
      <c r="R100">
        <v>4</v>
      </c>
      <c r="S100" s="4">
        <v>11</v>
      </c>
      <c r="T100">
        <v>3</v>
      </c>
      <c r="U100">
        <v>2</v>
      </c>
      <c r="V100">
        <v>3</v>
      </c>
      <c r="W100" s="6">
        <v>5</v>
      </c>
      <c r="X100">
        <v>1</v>
      </c>
      <c r="Y100">
        <v>3</v>
      </c>
      <c r="Z100">
        <v>2</v>
      </c>
      <c r="AA100" s="6">
        <v>5</v>
      </c>
      <c r="AB100">
        <v>1</v>
      </c>
      <c r="AC100">
        <v>3</v>
      </c>
      <c r="AD100">
        <v>0</v>
      </c>
      <c r="AE100" s="6">
        <v>3</v>
      </c>
      <c r="AF100">
        <v>1</v>
      </c>
      <c r="AG100">
        <v>2</v>
      </c>
      <c r="AH100">
        <v>1</v>
      </c>
      <c r="AI100" s="6">
        <v>3</v>
      </c>
      <c r="AJ100">
        <v>1</v>
      </c>
      <c r="AK100">
        <v>4</v>
      </c>
      <c r="AL100">
        <v>4</v>
      </c>
      <c r="AM100" s="6">
        <v>8</v>
      </c>
      <c r="AN100">
        <v>1</v>
      </c>
      <c r="AO100">
        <v>0</v>
      </c>
      <c r="AP100">
        <v>2</v>
      </c>
      <c r="AQ100" s="6">
        <v>2</v>
      </c>
      <c r="AR100">
        <v>1</v>
      </c>
      <c r="AS100">
        <v>14</v>
      </c>
      <c r="AT100">
        <v>12</v>
      </c>
      <c r="AU100" s="6">
        <v>26</v>
      </c>
      <c r="AV100">
        <v>6</v>
      </c>
      <c r="AW100">
        <v>0</v>
      </c>
      <c r="AX100">
        <v>0</v>
      </c>
      <c r="AY100" s="7">
        <v>0</v>
      </c>
      <c r="AZ100">
        <v>0</v>
      </c>
      <c r="BA100">
        <v>0</v>
      </c>
      <c r="BB100">
        <v>0</v>
      </c>
      <c r="BC100" s="7">
        <v>0</v>
      </c>
      <c r="BD100">
        <v>0</v>
      </c>
      <c r="BE100">
        <v>0</v>
      </c>
      <c r="BF100">
        <v>0</v>
      </c>
      <c r="BG100" s="7">
        <v>0</v>
      </c>
      <c r="BH100">
        <v>0</v>
      </c>
      <c r="BI100">
        <v>0</v>
      </c>
      <c r="BJ100">
        <v>0</v>
      </c>
      <c r="BK100" s="7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21</v>
      </c>
      <c r="CP100">
        <v>16</v>
      </c>
      <c r="CQ100" s="8">
        <v>37</v>
      </c>
      <c r="CR100">
        <v>9</v>
      </c>
    </row>
    <row r="101" spans="1:96">
      <c r="A101">
        <v>64020000</v>
      </c>
      <c r="B101" t="s">
        <v>334</v>
      </c>
      <c r="C101">
        <v>64020120</v>
      </c>
      <c r="D101" t="s">
        <v>183</v>
      </c>
      <c r="E101">
        <v>0</v>
      </c>
      <c r="F101">
        <v>0</v>
      </c>
      <c r="G101" s="4">
        <v>0</v>
      </c>
      <c r="H101">
        <v>0</v>
      </c>
      <c r="I101">
        <v>2</v>
      </c>
      <c r="J101">
        <v>1</v>
      </c>
      <c r="K101" s="4">
        <v>3</v>
      </c>
      <c r="L101">
        <v>1</v>
      </c>
      <c r="M101">
        <v>4</v>
      </c>
      <c r="N101">
        <v>5</v>
      </c>
      <c r="O101" s="4">
        <v>9</v>
      </c>
      <c r="P101">
        <v>1</v>
      </c>
      <c r="Q101">
        <v>6</v>
      </c>
      <c r="R101">
        <v>6</v>
      </c>
      <c r="S101" s="4">
        <v>12</v>
      </c>
      <c r="T101">
        <v>2</v>
      </c>
      <c r="U101">
        <v>5</v>
      </c>
      <c r="V101">
        <v>7</v>
      </c>
      <c r="W101" s="6">
        <v>12</v>
      </c>
      <c r="X101">
        <v>1</v>
      </c>
      <c r="Y101">
        <v>7</v>
      </c>
      <c r="Z101">
        <v>4</v>
      </c>
      <c r="AA101" s="6">
        <v>11</v>
      </c>
      <c r="AB101">
        <v>1</v>
      </c>
      <c r="AC101">
        <v>6</v>
      </c>
      <c r="AD101">
        <v>6</v>
      </c>
      <c r="AE101" s="6">
        <v>12</v>
      </c>
      <c r="AF101">
        <v>1</v>
      </c>
      <c r="AG101">
        <v>4</v>
      </c>
      <c r="AH101">
        <v>2</v>
      </c>
      <c r="AI101" s="6">
        <v>6</v>
      </c>
      <c r="AJ101">
        <v>1</v>
      </c>
      <c r="AK101">
        <v>5</v>
      </c>
      <c r="AL101">
        <v>1</v>
      </c>
      <c r="AM101" s="6">
        <v>6</v>
      </c>
      <c r="AN101">
        <v>1</v>
      </c>
      <c r="AO101">
        <v>2</v>
      </c>
      <c r="AP101">
        <v>5</v>
      </c>
      <c r="AQ101" s="6">
        <v>7</v>
      </c>
      <c r="AR101">
        <v>1</v>
      </c>
      <c r="AS101">
        <v>29</v>
      </c>
      <c r="AT101">
        <v>25</v>
      </c>
      <c r="AU101" s="6">
        <v>54</v>
      </c>
      <c r="AV101">
        <v>6</v>
      </c>
      <c r="AW101">
        <v>6</v>
      </c>
      <c r="AX101">
        <v>4</v>
      </c>
      <c r="AY101" s="7">
        <v>10</v>
      </c>
      <c r="AZ101">
        <v>1</v>
      </c>
      <c r="BA101">
        <v>6</v>
      </c>
      <c r="BB101">
        <v>5</v>
      </c>
      <c r="BC101" s="7">
        <v>11</v>
      </c>
      <c r="BD101">
        <v>1</v>
      </c>
      <c r="BE101">
        <v>8</v>
      </c>
      <c r="BF101">
        <v>2</v>
      </c>
      <c r="BG101" s="7">
        <v>10</v>
      </c>
      <c r="BH101">
        <v>1</v>
      </c>
      <c r="BI101">
        <v>20</v>
      </c>
      <c r="BJ101">
        <v>11</v>
      </c>
      <c r="BK101" s="7">
        <v>31</v>
      </c>
      <c r="BL101">
        <v>3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55</v>
      </c>
      <c r="CP101">
        <v>42</v>
      </c>
      <c r="CQ101" s="8">
        <v>97</v>
      </c>
      <c r="CR101">
        <v>11</v>
      </c>
    </row>
    <row r="102" spans="1:96">
      <c r="A102">
        <v>64020000</v>
      </c>
      <c r="B102" t="s">
        <v>334</v>
      </c>
      <c r="C102">
        <v>64020122</v>
      </c>
      <c r="D102" t="s">
        <v>224</v>
      </c>
      <c r="E102">
        <v>0</v>
      </c>
      <c r="F102">
        <v>0</v>
      </c>
      <c r="G102" s="4">
        <v>0</v>
      </c>
      <c r="H102">
        <v>0</v>
      </c>
      <c r="I102">
        <v>4</v>
      </c>
      <c r="J102">
        <v>2</v>
      </c>
      <c r="K102" s="4">
        <v>6</v>
      </c>
      <c r="L102">
        <v>1</v>
      </c>
      <c r="M102">
        <v>1</v>
      </c>
      <c r="N102">
        <v>3</v>
      </c>
      <c r="O102" s="4">
        <v>4</v>
      </c>
      <c r="P102">
        <v>1</v>
      </c>
      <c r="Q102">
        <v>5</v>
      </c>
      <c r="R102">
        <v>5</v>
      </c>
      <c r="S102" s="4">
        <v>10</v>
      </c>
      <c r="T102">
        <v>2</v>
      </c>
      <c r="U102">
        <v>3</v>
      </c>
      <c r="V102">
        <v>4</v>
      </c>
      <c r="W102" s="6">
        <v>7</v>
      </c>
      <c r="X102">
        <v>1</v>
      </c>
      <c r="Y102">
        <v>5</v>
      </c>
      <c r="Z102">
        <v>2</v>
      </c>
      <c r="AA102" s="6">
        <v>7</v>
      </c>
      <c r="AB102">
        <v>1</v>
      </c>
      <c r="AC102">
        <v>2</v>
      </c>
      <c r="AD102">
        <v>4</v>
      </c>
      <c r="AE102" s="6">
        <v>6</v>
      </c>
      <c r="AF102">
        <v>1</v>
      </c>
      <c r="AG102">
        <v>4</v>
      </c>
      <c r="AH102">
        <v>2</v>
      </c>
      <c r="AI102" s="6">
        <v>6</v>
      </c>
      <c r="AJ102">
        <v>1</v>
      </c>
      <c r="AK102">
        <v>1</v>
      </c>
      <c r="AL102">
        <v>4</v>
      </c>
      <c r="AM102" s="6">
        <v>5</v>
      </c>
      <c r="AN102">
        <v>1</v>
      </c>
      <c r="AO102">
        <v>1</v>
      </c>
      <c r="AP102">
        <v>3</v>
      </c>
      <c r="AQ102" s="6">
        <v>4</v>
      </c>
      <c r="AR102">
        <v>1</v>
      </c>
      <c r="AS102">
        <v>16</v>
      </c>
      <c r="AT102">
        <v>19</v>
      </c>
      <c r="AU102" s="6">
        <v>35</v>
      </c>
      <c r="AV102">
        <v>6</v>
      </c>
      <c r="AW102">
        <v>0</v>
      </c>
      <c r="AX102">
        <v>0</v>
      </c>
      <c r="AY102" s="7">
        <v>0</v>
      </c>
      <c r="AZ102">
        <v>0</v>
      </c>
      <c r="BA102">
        <v>0</v>
      </c>
      <c r="BB102">
        <v>0</v>
      </c>
      <c r="BC102" s="7">
        <v>0</v>
      </c>
      <c r="BD102">
        <v>0</v>
      </c>
      <c r="BE102">
        <v>0</v>
      </c>
      <c r="BF102">
        <v>0</v>
      </c>
      <c r="BG102" s="7">
        <v>0</v>
      </c>
      <c r="BH102">
        <v>0</v>
      </c>
      <c r="BI102">
        <v>0</v>
      </c>
      <c r="BJ102">
        <v>0</v>
      </c>
      <c r="BK102" s="7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21</v>
      </c>
      <c r="CP102">
        <v>24</v>
      </c>
      <c r="CQ102" s="8">
        <v>45</v>
      </c>
      <c r="CR102">
        <v>8</v>
      </c>
    </row>
    <row r="103" spans="1:96">
      <c r="A103">
        <v>64020000</v>
      </c>
      <c r="B103" t="s">
        <v>334</v>
      </c>
      <c r="C103">
        <v>64020124</v>
      </c>
      <c r="D103" t="s">
        <v>226</v>
      </c>
      <c r="E103">
        <v>0</v>
      </c>
      <c r="F103">
        <v>0</v>
      </c>
      <c r="G103" s="4">
        <v>0</v>
      </c>
      <c r="H103">
        <v>0</v>
      </c>
      <c r="I103">
        <v>4</v>
      </c>
      <c r="J103">
        <v>3</v>
      </c>
      <c r="K103" s="4">
        <v>7</v>
      </c>
      <c r="L103">
        <v>1</v>
      </c>
      <c r="M103">
        <v>0</v>
      </c>
      <c r="N103">
        <v>4</v>
      </c>
      <c r="O103" s="4">
        <v>4</v>
      </c>
      <c r="P103">
        <v>1</v>
      </c>
      <c r="Q103">
        <v>4</v>
      </c>
      <c r="R103">
        <v>7</v>
      </c>
      <c r="S103" s="4">
        <v>11</v>
      </c>
      <c r="T103">
        <v>2</v>
      </c>
      <c r="U103">
        <v>6</v>
      </c>
      <c r="V103">
        <v>5</v>
      </c>
      <c r="W103" s="6">
        <v>11</v>
      </c>
      <c r="X103">
        <v>1</v>
      </c>
      <c r="Y103">
        <v>6</v>
      </c>
      <c r="Z103">
        <v>3</v>
      </c>
      <c r="AA103" s="6">
        <v>9</v>
      </c>
      <c r="AB103">
        <v>1</v>
      </c>
      <c r="AC103">
        <v>1</v>
      </c>
      <c r="AD103">
        <v>1</v>
      </c>
      <c r="AE103" s="6">
        <v>2</v>
      </c>
      <c r="AF103">
        <v>1</v>
      </c>
      <c r="AG103">
        <v>3</v>
      </c>
      <c r="AH103">
        <v>2</v>
      </c>
      <c r="AI103" s="6">
        <v>5</v>
      </c>
      <c r="AJ103">
        <v>1</v>
      </c>
      <c r="AK103">
        <v>8</v>
      </c>
      <c r="AL103">
        <v>3</v>
      </c>
      <c r="AM103" s="6">
        <v>11</v>
      </c>
      <c r="AN103">
        <v>1</v>
      </c>
      <c r="AO103">
        <v>2</v>
      </c>
      <c r="AP103">
        <v>3</v>
      </c>
      <c r="AQ103" s="6">
        <v>5</v>
      </c>
      <c r="AR103">
        <v>1</v>
      </c>
      <c r="AS103">
        <v>26</v>
      </c>
      <c r="AT103">
        <v>17</v>
      </c>
      <c r="AU103" s="6">
        <v>43</v>
      </c>
      <c r="AV103">
        <v>6</v>
      </c>
      <c r="AW103">
        <v>0</v>
      </c>
      <c r="AX103">
        <v>0</v>
      </c>
      <c r="AY103" s="7">
        <v>0</v>
      </c>
      <c r="AZ103">
        <v>0</v>
      </c>
      <c r="BA103">
        <v>0</v>
      </c>
      <c r="BB103">
        <v>0</v>
      </c>
      <c r="BC103" s="7">
        <v>0</v>
      </c>
      <c r="BD103">
        <v>0</v>
      </c>
      <c r="BE103">
        <v>0</v>
      </c>
      <c r="BF103">
        <v>0</v>
      </c>
      <c r="BG103" s="7">
        <v>0</v>
      </c>
      <c r="BH103">
        <v>0</v>
      </c>
      <c r="BI103">
        <v>0</v>
      </c>
      <c r="BJ103">
        <v>0</v>
      </c>
      <c r="BK103" s="7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30</v>
      </c>
      <c r="CP103">
        <v>24</v>
      </c>
      <c r="CQ103" s="8">
        <v>54</v>
      </c>
      <c r="CR103">
        <v>8</v>
      </c>
    </row>
    <row r="104" spans="1:96">
      <c r="A104">
        <v>64020000</v>
      </c>
      <c r="B104" t="s">
        <v>334</v>
      </c>
      <c r="C104">
        <v>64020126</v>
      </c>
      <c r="D104" t="s">
        <v>186</v>
      </c>
      <c r="E104">
        <v>0</v>
      </c>
      <c r="F104">
        <v>0</v>
      </c>
      <c r="G104" s="4">
        <v>0</v>
      </c>
      <c r="H104">
        <v>0</v>
      </c>
      <c r="I104">
        <v>13</v>
      </c>
      <c r="J104">
        <v>11</v>
      </c>
      <c r="K104" s="4">
        <v>24</v>
      </c>
      <c r="L104">
        <v>1</v>
      </c>
      <c r="M104">
        <v>10</v>
      </c>
      <c r="N104">
        <v>6</v>
      </c>
      <c r="O104" s="4">
        <v>16</v>
      </c>
      <c r="P104">
        <v>1</v>
      </c>
      <c r="Q104">
        <v>23</v>
      </c>
      <c r="R104">
        <v>17</v>
      </c>
      <c r="S104" s="4">
        <v>40</v>
      </c>
      <c r="T104">
        <v>2</v>
      </c>
      <c r="U104">
        <v>12</v>
      </c>
      <c r="V104">
        <v>8</v>
      </c>
      <c r="W104" s="6">
        <v>20</v>
      </c>
      <c r="X104">
        <v>1</v>
      </c>
      <c r="Y104">
        <v>12</v>
      </c>
      <c r="Z104">
        <v>13</v>
      </c>
      <c r="AA104" s="6">
        <v>25</v>
      </c>
      <c r="AB104">
        <v>1</v>
      </c>
      <c r="AC104">
        <v>14</v>
      </c>
      <c r="AD104">
        <v>7</v>
      </c>
      <c r="AE104" s="6">
        <v>21</v>
      </c>
      <c r="AF104">
        <v>1</v>
      </c>
      <c r="AG104">
        <v>16</v>
      </c>
      <c r="AH104">
        <v>15</v>
      </c>
      <c r="AI104" s="6">
        <v>31</v>
      </c>
      <c r="AJ104">
        <v>1</v>
      </c>
      <c r="AK104">
        <v>7</v>
      </c>
      <c r="AL104">
        <v>15</v>
      </c>
      <c r="AM104" s="6">
        <v>22</v>
      </c>
      <c r="AN104">
        <v>1</v>
      </c>
      <c r="AO104">
        <v>10</v>
      </c>
      <c r="AP104">
        <v>12</v>
      </c>
      <c r="AQ104" s="6">
        <v>22</v>
      </c>
      <c r="AR104">
        <v>1</v>
      </c>
      <c r="AS104">
        <v>71</v>
      </c>
      <c r="AT104">
        <v>70</v>
      </c>
      <c r="AU104" s="6">
        <v>141</v>
      </c>
      <c r="AV104">
        <v>6</v>
      </c>
      <c r="AW104">
        <v>14</v>
      </c>
      <c r="AX104">
        <v>1</v>
      </c>
      <c r="AY104" s="7">
        <v>15</v>
      </c>
      <c r="AZ104">
        <v>1</v>
      </c>
      <c r="BA104">
        <v>15</v>
      </c>
      <c r="BB104">
        <v>3</v>
      </c>
      <c r="BC104" s="7">
        <v>18</v>
      </c>
      <c r="BD104">
        <v>1</v>
      </c>
      <c r="BE104">
        <v>7</v>
      </c>
      <c r="BF104">
        <v>7</v>
      </c>
      <c r="BG104" s="7">
        <v>14</v>
      </c>
      <c r="BH104">
        <v>1</v>
      </c>
      <c r="BI104">
        <v>36</v>
      </c>
      <c r="BJ104">
        <v>11</v>
      </c>
      <c r="BK104" s="7">
        <v>47</v>
      </c>
      <c r="BL104">
        <v>3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130</v>
      </c>
      <c r="CP104">
        <v>98</v>
      </c>
      <c r="CQ104" s="8">
        <v>228</v>
      </c>
      <c r="CR104">
        <v>11</v>
      </c>
    </row>
    <row r="105" spans="1:96">
      <c r="A105">
        <v>64020000</v>
      </c>
      <c r="B105" t="s">
        <v>334</v>
      </c>
      <c r="C105">
        <v>64020128</v>
      </c>
      <c r="D105" t="s">
        <v>188</v>
      </c>
      <c r="E105">
        <v>0</v>
      </c>
      <c r="F105">
        <v>0</v>
      </c>
      <c r="G105" s="4">
        <v>0</v>
      </c>
      <c r="H105">
        <v>0</v>
      </c>
      <c r="I105">
        <v>6</v>
      </c>
      <c r="J105">
        <v>5</v>
      </c>
      <c r="K105" s="4">
        <v>11</v>
      </c>
      <c r="L105">
        <v>1</v>
      </c>
      <c r="M105">
        <v>5</v>
      </c>
      <c r="N105">
        <v>9</v>
      </c>
      <c r="O105" s="4">
        <v>14</v>
      </c>
      <c r="P105">
        <v>1</v>
      </c>
      <c r="Q105">
        <v>11</v>
      </c>
      <c r="R105">
        <v>14</v>
      </c>
      <c r="S105" s="4">
        <v>25</v>
      </c>
      <c r="T105">
        <v>2</v>
      </c>
      <c r="U105">
        <v>8</v>
      </c>
      <c r="V105">
        <v>3</v>
      </c>
      <c r="W105" s="6">
        <v>11</v>
      </c>
      <c r="X105">
        <v>1</v>
      </c>
      <c r="Y105">
        <v>7</v>
      </c>
      <c r="Z105">
        <v>3</v>
      </c>
      <c r="AA105" s="6">
        <v>10</v>
      </c>
      <c r="AB105">
        <v>1</v>
      </c>
      <c r="AC105">
        <v>11</v>
      </c>
      <c r="AD105">
        <v>5</v>
      </c>
      <c r="AE105" s="6">
        <v>16</v>
      </c>
      <c r="AF105">
        <v>1</v>
      </c>
      <c r="AG105">
        <v>7</v>
      </c>
      <c r="AH105">
        <v>6</v>
      </c>
      <c r="AI105" s="6">
        <v>13</v>
      </c>
      <c r="AJ105">
        <v>1</v>
      </c>
      <c r="AK105">
        <v>13</v>
      </c>
      <c r="AL105">
        <v>4</v>
      </c>
      <c r="AM105" s="6">
        <v>17</v>
      </c>
      <c r="AN105">
        <v>1</v>
      </c>
      <c r="AO105">
        <v>3</v>
      </c>
      <c r="AP105">
        <v>7</v>
      </c>
      <c r="AQ105" s="6">
        <v>10</v>
      </c>
      <c r="AR105">
        <v>1</v>
      </c>
      <c r="AS105">
        <v>49</v>
      </c>
      <c r="AT105">
        <v>28</v>
      </c>
      <c r="AU105" s="6">
        <v>77</v>
      </c>
      <c r="AV105">
        <v>6</v>
      </c>
      <c r="AW105">
        <v>0</v>
      </c>
      <c r="AX105">
        <v>0</v>
      </c>
      <c r="AY105" s="7">
        <v>0</v>
      </c>
      <c r="AZ105">
        <v>0</v>
      </c>
      <c r="BA105">
        <v>0</v>
      </c>
      <c r="BB105">
        <v>0</v>
      </c>
      <c r="BC105" s="7">
        <v>0</v>
      </c>
      <c r="BD105">
        <v>0</v>
      </c>
      <c r="BE105">
        <v>0</v>
      </c>
      <c r="BF105">
        <v>0</v>
      </c>
      <c r="BG105" s="7">
        <v>0</v>
      </c>
      <c r="BH105">
        <v>0</v>
      </c>
      <c r="BI105">
        <v>0</v>
      </c>
      <c r="BJ105">
        <v>0</v>
      </c>
      <c r="BK105" s="7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60</v>
      </c>
      <c r="CP105">
        <v>42</v>
      </c>
      <c r="CQ105" s="8">
        <v>102</v>
      </c>
      <c r="CR105">
        <v>8</v>
      </c>
    </row>
    <row r="106" spans="1:96">
      <c r="A106">
        <v>64020000</v>
      </c>
      <c r="B106" t="s">
        <v>334</v>
      </c>
      <c r="C106">
        <v>64020130</v>
      </c>
      <c r="D106" t="s">
        <v>345</v>
      </c>
      <c r="E106">
        <v>5</v>
      </c>
      <c r="F106">
        <v>9</v>
      </c>
      <c r="G106" s="4">
        <v>14</v>
      </c>
      <c r="H106">
        <v>1</v>
      </c>
      <c r="I106">
        <v>4</v>
      </c>
      <c r="J106">
        <v>6</v>
      </c>
      <c r="K106" s="4">
        <v>10</v>
      </c>
      <c r="L106">
        <v>1</v>
      </c>
      <c r="M106">
        <v>14</v>
      </c>
      <c r="N106">
        <v>8</v>
      </c>
      <c r="O106" s="4">
        <v>22</v>
      </c>
      <c r="P106">
        <v>1</v>
      </c>
      <c r="Q106">
        <v>23</v>
      </c>
      <c r="R106">
        <v>23</v>
      </c>
      <c r="S106" s="4">
        <v>46</v>
      </c>
      <c r="T106">
        <v>3</v>
      </c>
      <c r="U106">
        <v>8</v>
      </c>
      <c r="V106">
        <v>3</v>
      </c>
      <c r="W106" s="6">
        <v>11</v>
      </c>
      <c r="X106">
        <v>1</v>
      </c>
      <c r="Y106">
        <v>4</v>
      </c>
      <c r="Z106">
        <v>9</v>
      </c>
      <c r="AA106" s="6">
        <v>13</v>
      </c>
      <c r="AB106">
        <v>1</v>
      </c>
      <c r="AC106">
        <v>4</v>
      </c>
      <c r="AD106">
        <v>6</v>
      </c>
      <c r="AE106" s="6">
        <v>10</v>
      </c>
      <c r="AF106">
        <v>1</v>
      </c>
      <c r="AG106">
        <v>8</v>
      </c>
      <c r="AH106">
        <v>8</v>
      </c>
      <c r="AI106" s="6">
        <v>16</v>
      </c>
      <c r="AJ106">
        <v>1</v>
      </c>
      <c r="AK106">
        <v>7</v>
      </c>
      <c r="AL106">
        <v>4</v>
      </c>
      <c r="AM106" s="6">
        <v>11</v>
      </c>
      <c r="AN106">
        <v>1</v>
      </c>
      <c r="AO106">
        <v>9</v>
      </c>
      <c r="AP106">
        <v>6</v>
      </c>
      <c r="AQ106" s="6">
        <v>15</v>
      </c>
      <c r="AR106">
        <v>1</v>
      </c>
      <c r="AS106">
        <v>40</v>
      </c>
      <c r="AT106">
        <v>36</v>
      </c>
      <c r="AU106" s="6">
        <v>76</v>
      </c>
      <c r="AV106">
        <v>6</v>
      </c>
      <c r="AW106">
        <v>0</v>
      </c>
      <c r="AX106">
        <v>0</v>
      </c>
      <c r="AY106" s="7">
        <v>0</v>
      </c>
      <c r="AZ106">
        <v>0</v>
      </c>
      <c r="BA106">
        <v>0</v>
      </c>
      <c r="BB106">
        <v>0</v>
      </c>
      <c r="BC106" s="7">
        <v>0</v>
      </c>
      <c r="BD106">
        <v>0</v>
      </c>
      <c r="BE106">
        <v>0</v>
      </c>
      <c r="BF106">
        <v>0</v>
      </c>
      <c r="BG106" s="7">
        <v>0</v>
      </c>
      <c r="BH106">
        <v>0</v>
      </c>
      <c r="BI106">
        <v>0</v>
      </c>
      <c r="BJ106">
        <v>0</v>
      </c>
      <c r="BK106" s="7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63</v>
      </c>
      <c r="CP106">
        <v>59</v>
      </c>
      <c r="CQ106" s="8">
        <v>122</v>
      </c>
      <c r="CR106">
        <v>9</v>
      </c>
    </row>
    <row r="107" spans="1:96">
      <c r="A107">
        <v>64020000</v>
      </c>
      <c r="B107" t="s">
        <v>334</v>
      </c>
      <c r="C107">
        <v>64020133</v>
      </c>
      <c r="D107" t="s">
        <v>211</v>
      </c>
      <c r="E107">
        <v>0</v>
      </c>
      <c r="F107">
        <v>0</v>
      </c>
      <c r="G107" s="4">
        <v>0</v>
      </c>
      <c r="H107">
        <v>0</v>
      </c>
      <c r="I107">
        <v>5</v>
      </c>
      <c r="J107">
        <v>2</v>
      </c>
      <c r="K107" s="4">
        <v>7</v>
      </c>
      <c r="L107">
        <v>1</v>
      </c>
      <c r="M107">
        <v>10</v>
      </c>
      <c r="N107">
        <v>7</v>
      </c>
      <c r="O107" s="4">
        <v>17</v>
      </c>
      <c r="P107">
        <v>1</v>
      </c>
      <c r="Q107">
        <v>15</v>
      </c>
      <c r="R107">
        <v>9</v>
      </c>
      <c r="S107" s="4">
        <v>24</v>
      </c>
      <c r="T107">
        <v>2</v>
      </c>
      <c r="U107">
        <v>7</v>
      </c>
      <c r="V107">
        <v>7</v>
      </c>
      <c r="W107" s="6">
        <v>14</v>
      </c>
      <c r="X107">
        <v>1</v>
      </c>
      <c r="Y107">
        <v>8</v>
      </c>
      <c r="Z107">
        <v>4</v>
      </c>
      <c r="AA107" s="6">
        <v>12</v>
      </c>
      <c r="AB107">
        <v>1</v>
      </c>
      <c r="AC107">
        <v>10</v>
      </c>
      <c r="AD107">
        <v>8</v>
      </c>
      <c r="AE107" s="6">
        <v>18</v>
      </c>
      <c r="AF107">
        <v>1</v>
      </c>
      <c r="AG107">
        <v>8</v>
      </c>
      <c r="AH107">
        <v>4</v>
      </c>
      <c r="AI107" s="6">
        <v>12</v>
      </c>
      <c r="AJ107">
        <v>1</v>
      </c>
      <c r="AK107">
        <v>7</v>
      </c>
      <c r="AL107">
        <v>12</v>
      </c>
      <c r="AM107" s="6">
        <v>19</v>
      </c>
      <c r="AN107">
        <v>1</v>
      </c>
      <c r="AO107">
        <v>7</v>
      </c>
      <c r="AP107">
        <v>5</v>
      </c>
      <c r="AQ107" s="6">
        <v>12</v>
      </c>
      <c r="AR107">
        <v>1</v>
      </c>
      <c r="AS107">
        <v>47</v>
      </c>
      <c r="AT107">
        <v>40</v>
      </c>
      <c r="AU107" s="6">
        <v>87</v>
      </c>
      <c r="AV107">
        <v>6</v>
      </c>
      <c r="AW107">
        <v>2</v>
      </c>
      <c r="AX107">
        <v>6</v>
      </c>
      <c r="AY107" s="7">
        <v>8</v>
      </c>
      <c r="AZ107">
        <v>1</v>
      </c>
      <c r="BA107">
        <v>12</v>
      </c>
      <c r="BB107">
        <v>4</v>
      </c>
      <c r="BC107" s="7">
        <v>16</v>
      </c>
      <c r="BD107">
        <v>1</v>
      </c>
      <c r="BE107">
        <v>9</v>
      </c>
      <c r="BF107">
        <v>4</v>
      </c>
      <c r="BG107" s="7">
        <v>13</v>
      </c>
      <c r="BH107">
        <v>1</v>
      </c>
      <c r="BI107">
        <v>23</v>
      </c>
      <c r="BJ107">
        <v>14</v>
      </c>
      <c r="BK107" s="7">
        <v>37</v>
      </c>
      <c r="BL107">
        <v>3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85</v>
      </c>
      <c r="CP107">
        <v>63</v>
      </c>
      <c r="CQ107" s="8">
        <v>148</v>
      </c>
      <c r="CR107">
        <v>11</v>
      </c>
    </row>
    <row r="108" spans="1:96">
      <c r="A108">
        <v>64020000</v>
      </c>
      <c r="B108" t="s">
        <v>334</v>
      </c>
      <c r="C108">
        <v>64020134</v>
      </c>
      <c r="D108" t="s">
        <v>207</v>
      </c>
      <c r="E108">
        <v>0</v>
      </c>
      <c r="F108">
        <v>0</v>
      </c>
      <c r="G108" s="4">
        <v>0</v>
      </c>
      <c r="H108">
        <v>0</v>
      </c>
      <c r="I108">
        <v>4</v>
      </c>
      <c r="J108">
        <v>6</v>
      </c>
      <c r="K108" s="4">
        <v>10</v>
      </c>
      <c r="L108">
        <v>1</v>
      </c>
      <c r="M108">
        <v>9</v>
      </c>
      <c r="N108">
        <v>11</v>
      </c>
      <c r="O108" s="4">
        <v>20</v>
      </c>
      <c r="P108">
        <v>1</v>
      </c>
      <c r="Q108">
        <v>13</v>
      </c>
      <c r="R108">
        <v>17</v>
      </c>
      <c r="S108" s="4">
        <v>30</v>
      </c>
      <c r="T108">
        <v>2</v>
      </c>
      <c r="U108">
        <v>10</v>
      </c>
      <c r="V108">
        <v>6</v>
      </c>
      <c r="W108" s="6">
        <v>16</v>
      </c>
      <c r="X108">
        <v>1</v>
      </c>
      <c r="Y108">
        <v>6</v>
      </c>
      <c r="Z108">
        <v>13</v>
      </c>
      <c r="AA108" s="6">
        <v>19</v>
      </c>
      <c r="AB108">
        <v>1</v>
      </c>
      <c r="AC108">
        <v>11</v>
      </c>
      <c r="AD108">
        <v>13</v>
      </c>
      <c r="AE108" s="6">
        <v>24</v>
      </c>
      <c r="AF108">
        <v>1</v>
      </c>
      <c r="AG108">
        <v>17</v>
      </c>
      <c r="AH108">
        <v>16</v>
      </c>
      <c r="AI108" s="6">
        <v>33</v>
      </c>
      <c r="AJ108">
        <v>1</v>
      </c>
      <c r="AK108">
        <v>11</v>
      </c>
      <c r="AL108">
        <v>11</v>
      </c>
      <c r="AM108" s="6">
        <v>22</v>
      </c>
      <c r="AN108">
        <v>1</v>
      </c>
      <c r="AO108">
        <v>19</v>
      </c>
      <c r="AP108">
        <v>4</v>
      </c>
      <c r="AQ108" s="6">
        <v>23</v>
      </c>
      <c r="AR108">
        <v>1</v>
      </c>
      <c r="AS108">
        <v>74</v>
      </c>
      <c r="AT108">
        <v>63</v>
      </c>
      <c r="AU108" s="6">
        <v>137</v>
      </c>
      <c r="AV108">
        <v>6</v>
      </c>
      <c r="AW108">
        <v>18</v>
      </c>
      <c r="AX108">
        <v>10</v>
      </c>
      <c r="AY108" s="7">
        <v>28</v>
      </c>
      <c r="AZ108">
        <v>1</v>
      </c>
      <c r="BA108">
        <v>15</v>
      </c>
      <c r="BB108">
        <v>9</v>
      </c>
      <c r="BC108" s="7">
        <v>24</v>
      </c>
      <c r="BD108">
        <v>1</v>
      </c>
      <c r="BE108">
        <v>5</v>
      </c>
      <c r="BF108">
        <v>15</v>
      </c>
      <c r="BG108" s="7">
        <v>20</v>
      </c>
      <c r="BH108">
        <v>1</v>
      </c>
      <c r="BI108">
        <v>38</v>
      </c>
      <c r="BJ108">
        <v>34</v>
      </c>
      <c r="BK108" s="7">
        <v>72</v>
      </c>
      <c r="BL108">
        <v>3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125</v>
      </c>
      <c r="CP108">
        <v>114</v>
      </c>
      <c r="CQ108" s="8">
        <v>239</v>
      </c>
      <c r="CR108">
        <v>11</v>
      </c>
    </row>
    <row r="109" spans="1:96">
      <c r="A109">
        <v>64020000</v>
      </c>
      <c r="B109" t="s">
        <v>334</v>
      </c>
      <c r="C109">
        <v>64020135</v>
      </c>
      <c r="D109" t="s">
        <v>209</v>
      </c>
      <c r="E109">
        <v>0</v>
      </c>
      <c r="F109">
        <v>0</v>
      </c>
      <c r="G109" s="4">
        <v>0</v>
      </c>
      <c r="H109">
        <v>0</v>
      </c>
      <c r="I109">
        <v>5</v>
      </c>
      <c r="J109">
        <v>3</v>
      </c>
      <c r="K109" s="4">
        <v>8</v>
      </c>
      <c r="L109">
        <v>1</v>
      </c>
      <c r="M109">
        <v>0</v>
      </c>
      <c r="N109">
        <v>4</v>
      </c>
      <c r="O109" s="4">
        <v>4</v>
      </c>
      <c r="P109">
        <v>1</v>
      </c>
      <c r="Q109">
        <v>5</v>
      </c>
      <c r="R109">
        <v>7</v>
      </c>
      <c r="S109" s="4">
        <v>12</v>
      </c>
      <c r="T109">
        <v>2</v>
      </c>
      <c r="U109">
        <v>1</v>
      </c>
      <c r="V109">
        <v>5</v>
      </c>
      <c r="W109" s="6">
        <v>6</v>
      </c>
      <c r="X109">
        <v>1</v>
      </c>
      <c r="Y109">
        <v>5</v>
      </c>
      <c r="Z109">
        <v>2</v>
      </c>
      <c r="AA109" s="6">
        <v>7</v>
      </c>
      <c r="AB109">
        <v>1</v>
      </c>
      <c r="AC109">
        <v>7</v>
      </c>
      <c r="AD109">
        <v>3</v>
      </c>
      <c r="AE109" s="6">
        <v>10</v>
      </c>
      <c r="AF109">
        <v>1</v>
      </c>
      <c r="AG109">
        <v>2</v>
      </c>
      <c r="AH109">
        <v>1</v>
      </c>
      <c r="AI109" s="6">
        <v>3</v>
      </c>
      <c r="AJ109">
        <v>1</v>
      </c>
      <c r="AK109">
        <v>1</v>
      </c>
      <c r="AL109">
        <v>3</v>
      </c>
      <c r="AM109" s="6">
        <v>4</v>
      </c>
      <c r="AN109">
        <v>1</v>
      </c>
      <c r="AO109">
        <v>6</v>
      </c>
      <c r="AP109">
        <v>6</v>
      </c>
      <c r="AQ109" s="6">
        <v>12</v>
      </c>
      <c r="AR109">
        <v>1</v>
      </c>
      <c r="AS109">
        <v>22</v>
      </c>
      <c r="AT109">
        <v>20</v>
      </c>
      <c r="AU109" s="6">
        <v>42</v>
      </c>
      <c r="AV109">
        <v>6</v>
      </c>
      <c r="AW109">
        <v>0</v>
      </c>
      <c r="AX109">
        <v>0</v>
      </c>
      <c r="AY109" s="7">
        <v>0</v>
      </c>
      <c r="AZ109">
        <v>0</v>
      </c>
      <c r="BA109">
        <v>0</v>
      </c>
      <c r="BB109">
        <v>0</v>
      </c>
      <c r="BC109" s="7">
        <v>0</v>
      </c>
      <c r="BD109">
        <v>0</v>
      </c>
      <c r="BE109">
        <v>0</v>
      </c>
      <c r="BF109">
        <v>0</v>
      </c>
      <c r="BG109" s="7">
        <v>0</v>
      </c>
      <c r="BH109">
        <v>0</v>
      </c>
      <c r="BI109">
        <v>0</v>
      </c>
      <c r="BJ109">
        <v>0</v>
      </c>
      <c r="BK109" s="7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27</v>
      </c>
      <c r="CP109">
        <v>27</v>
      </c>
      <c r="CQ109" s="8">
        <v>54</v>
      </c>
      <c r="CR109">
        <v>8</v>
      </c>
    </row>
    <row r="110" spans="1:96">
      <c r="A110">
        <v>64020000</v>
      </c>
      <c r="B110" t="s">
        <v>334</v>
      </c>
      <c r="C110">
        <v>64020136</v>
      </c>
      <c r="D110" t="s">
        <v>213</v>
      </c>
      <c r="E110">
        <v>0</v>
      </c>
      <c r="F110">
        <v>0</v>
      </c>
      <c r="G110" s="4">
        <v>0</v>
      </c>
      <c r="H110">
        <v>0</v>
      </c>
      <c r="I110">
        <v>0</v>
      </c>
      <c r="J110">
        <v>0</v>
      </c>
      <c r="K110" s="4">
        <v>0</v>
      </c>
      <c r="L110">
        <v>0</v>
      </c>
      <c r="M110">
        <v>0</v>
      </c>
      <c r="N110">
        <v>0</v>
      </c>
      <c r="O110" s="4">
        <v>0</v>
      </c>
      <c r="P110">
        <v>0</v>
      </c>
      <c r="Q110">
        <v>0</v>
      </c>
      <c r="R110">
        <v>0</v>
      </c>
      <c r="S110" s="4">
        <v>0</v>
      </c>
      <c r="T110">
        <v>0</v>
      </c>
      <c r="U110">
        <v>0</v>
      </c>
      <c r="V110">
        <v>0</v>
      </c>
      <c r="W110" s="6">
        <v>0</v>
      </c>
      <c r="X110">
        <v>0</v>
      </c>
      <c r="Y110">
        <v>1</v>
      </c>
      <c r="Z110">
        <v>0</v>
      </c>
      <c r="AA110" s="6">
        <v>1</v>
      </c>
      <c r="AB110">
        <v>1</v>
      </c>
      <c r="AC110">
        <v>1</v>
      </c>
      <c r="AD110">
        <v>0</v>
      </c>
      <c r="AE110" s="6">
        <v>1</v>
      </c>
      <c r="AF110">
        <v>1</v>
      </c>
      <c r="AG110">
        <v>1</v>
      </c>
      <c r="AH110">
        <v>1</v>
      </c>
      <c r="AI110" s="6">
        <v>2</v>
      </c>
      <c r="AJ110">
        <v>1</v>
      </c>
      <c r="AK110">
        <v>1</v>
      </c>
      <c r="AL110">
        <v>1</v>
      </c>
      <c r="AM110" s="6">
        <v>2</v>
      </c>
      <c r="AN110">
        <v>1</v>
      </c>
      <c r="AO110">
        <v>1</v>
      </c>
      <c r="AP110">
        <v>2</v>
      </c>
      <c r="AQ110" s="6">
        <v>3</v>
      </c>
      <c r="AR110">
        <v>1</v>
      </c>
      <c r="AS110">
        <v>5</v>
      </c>
      <c r="AT110">
        <v>4</v>
      </c>
      <c r="AU110" s="6">
        <v>9</v>
      </c>
      <c r="AV110">
        <v>5</v>
      </c>
      <c r="AW110">
        <v>0</v>
      </c>
      <c r="AX110">
        <v>0</v>
      </c>
      <c r="AY110" s="7">
        <v>0</v>
      </c>
      <c r="AZ110">
        <v>0</v>
      </c>
      <c r="BA110">
        <v>0</v>
      </c>
      <c r="BB110">
        <v>0</v>
      </c>
      <c r="BC110" s="7">
        <v>0</v>
      </c>
      <c r="BD110">
        <v>0</v>
      </c>
      <c r="BE110">
        <v>0</v>
      </c>
      <c r="BF110">
        <v>0</v>
      </c>
      <c r="BG110" s="7">
        <v>0</v>
      </c>
      <c r="BH110">
        <v>0</v>
      </c>
      <c r="BI110">
        <v>0</v>
      </c>
      <c r="BJ110">
        <v>0</v>
      </c>
      <c r="BK110" s="7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5</v>
      </c>
      <c r="CP110">
        <v>4</v>
      </c>
      <c r="CQ110" s="8">
        <v>9</v>
      </c>
      <c r="CR110">
        <v>5</v>
      </c>
    </row>
    <row r="111" spans="1:96">
      <c r="A111">
        <v>64020000</v>
      </c>
      <c r="B111" t="s">
        <v>334</v>
      </c>
      <c r="C111">
        <v>64020137</v>
      </c>
      <c r="D111" t="s">
        <v>346</v>
      </c>
      <c r="E111">
        <v>0</v>
      </c>
      <c r="F111">
        <v>2</v>
      </c>
      <c r="G111" s="4">
        <v>2</v>
      </c>
      <c r="H111">
        <v>1</v>
      </c>
      <c r="I111">
        <v>2</v>
      </c>
      <c r="J111">
        <v>0</v>
      </c>
      <c r="K111" s="4">
        <v>2</v>
      </c>
      <c r="L111">
        <v>1</v>
      </c>
      <c r="M111">
        <v>4</v>
      </c>
      <c r="N111">
        <v>3</v>
      </c>
      <c r="O111" s="4">
        <v>7</v>
      </c>
      <c r="P111">
        <v>1</v>
      </c>
      <c r="Q111">
        <v>6</v>
      </c>
      <c r="R111">
        <v>5</v>
      </c>
      <c r="S111" s="4">
        <v>11</v>
      </c>
      <c r="T111">
        <v>3</v>
      </c>
      <c r="U111">
        <v>3</v>
      </c>
      <c r="V111">
        <v>2</v>
      </c>
      <c r="W111" s="6">
        <v>5</v>
      </c>
      <c r="X111">
        <v>1</v>
      </c>
      <c r="Y111">
        <v>1</v>
      </c>
      <c r="Z111">
        <v>3</v>
      </c>
      <c r="AA111" s="6">
        <v>4</v>
      </c>
      <c r="AB111">
        <v>1</v>
      </c>
      <c r="AC111">
        <v>3</v>
      </c>
      <c r="AD111">
        <v>5</v>
      </c>
      <c r="AE111" s="6">
        <v>8</v>
      </c>
      <c r="AF111">
        <v>1</v>
      </c>
      <c r="AG111">
        <v>2</v>
      </c>
      <c r="AH111">
        <v>3</v>
      </c>
      <c r="AI111" s="6">
        <v>5</v>
      </c>
      <c r="AJ111">
        <v>1</v>
      </c>
      <c r="AK111">
        <v>0</v>
      </c>
      <c r="AL111">
        <v>0</v>
      </c>
      <c r="AM111" s="6">
        <v>0</v>
      </c>
      <c r="AN111">
        <v>0</v>
      </c>
      <c r="AO111">
        <v>5</v>
      </c>
      <c r="AP111">
        <v>3</v>
      </c>
      <c r="AQ111" s="6">
        <v>8</v>
      </c>
      <c r="AR111">
        <v>1</v>
      </c>
      <c r="AS111">
        <v>14</v>
      </c>
      <c r="AT111">
        <v>16</v>
      </c>
      <c r="AU111" s="6">
        <v>30</v>
      </c>
      <c r="AV111">
        <v>5</v>
      </c>
      <c r="AW111">
        <v>0</v>
      </c>
      <c r="AX111">
        <v>0</v>
      </c>
      <c r="AY111" s="7">
        <v>0</v>
      </c>
      <c r="AZ111">
        <v>0</v>
      </c>
      <c r="BA111">
        <v>0</v>
      </c>
      <c r="BB111">
        <v>0</v>
      </c>
      <c r="BC111" s="7">
        <v>0</v>
      </c>
      <c r="BD111">
        <v>0</v>
      </c>
      <c r="BE111">
        <v>0</v>
      </c>
      <c r="BF111">
        <v>0</v>
      </c>
      <c r="BG111" s="7">
        <v>0</v>
      </c>
      <c r="BH111">
        <v>0</v>
      </c>
      <c r="BI111">
        <v>0</v>
      </c>
      <c r="BJ111">
        <v>0</v>
      </c>
      <c r="BK111" s="7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20</v>
      </c>
      <c r="CP111">
        <v>21</v>
      </c>
      <c r="CQ111" s="8">
        <v>41</v>
      </c>
      <c r="CR111">
        <v>8</v>
      </c>
    </row>
    <row r="112" spans="1:96">
      <c r="A112">
        <v>64020000</v>
      </c>
      <c r="B112" t="s">
        <v>334</v>
      </c>
      <c r="C112">
        <v>64020138</v>
      </c>
      <c r="D112" t="s">
        <v>214</v>
      </c>
      <c r="E112">
        <v>0</v>
      </c>
      <c r="F112">
        <v>0</v>
      </c>
      <c r="G112" s="4">
        <v>0</v>
      </c>
      <c r="H112">
        <v>0</v>
      </c>
      <c r="I112">
        <v>2</v>
      </c>
      <c r="J112">
        <v>6</v>
      </c>
      <c r="K112" s="4">
        <v>8</v>
      </c>
      <c r="L112">
        <v>1</v>
      </c>
      <c r="M112">
        <v>8</v>
      </c>
      <c r="N112">
        <v>3</v>
      </c>
      <c r="O112" s="4">
        <v>11</v>
      </c>
      <c r="P112">
        <v>1</v>
      </c>
      <c r="Q112">
        <v>10</v>
      </c>
      <c r="R112">
        <v>9</v>
      </c>
      <c r="S112" s="4">
        <v>19</v>
      </c>
      <c r="T112">
        <v>2</v>
      </c>
      <c r="U112">
        <v>7</v>
      </c>
      <c r="V112">
        <v>4</v>
      </c>
      <c r="W112" s="6">
        <v>11</v>
      </c>
      <c r="X112">
        <v>1</v>
      </c>
      <c r="Y112">
        <v>5</v>
      </c>
      <c r="Z112">
        <v>5</v>
      </c>
      <c r="AA112" s="6">
        <v>10</v>
      </c>
      <c r="AB112">
        <v>1</v>
      </c>
      <c r="AC112">
        <v>6</v>
      </c>
      <c r="AD112">
        <v>8</v>
      </c>
      <c r="AE112" s="6">
        <v>14</v>
      </c>
      <c r="AF112">
        <v>1</v>
      </c>
      <c r="AG112">
        <v>3</v>
      </c>
      <c r="AH112">
        <v>5</v>
      </c>
      <c r="AI112" s="6">
        <v>8</v>
      </c>
      <c r="AJ112">
        <v>1</v>
      </c>
      <c r="AK112">
        <v>6</v>
      </c>
      <c r="AL112">
        <v>2</v>
      </c>
      <c r="AM112" s="6">
        <v>8</v>
      </c>
      <c r="AN112">
        <v>1</v>
      </c>
      <c r="AO112">
        <v>4</v>
      </c>
      <c r="AP112">
        <v>6</v>
      </c>
      <c r="AQ112" s="6">
        <v>10</v>
      </c>
      <c r="AR112">
        <v>1</v>
      </c>
      <c r="AS112">
        <v>31</v>
      </c>
      <c r="AT112">
        <v>30</v>
      </c>
      <c r="AU112" s="6">
        <v>61</v>
      </c>
      <c r="AV112">
        <v>6</v>
      </c>
      <c r="AW112">
        <v>7</v>
      </c>
      <c r="AX112">
        <v>2</v>
      </c>
      <c r="AY112" s="7">
        <v>9</v>
      </c>
      <c r="AZ112">
        <v>1</v>
      </c>
      <c r="BA112">
        <v>6</v>
      </c>
      <c r="BB112">
        <v>5</v>
      </c>
      <c r="BC112" s="7">
        <v>11</v>
      </c>
      <c r="BD112">
        <v>1</v>
      </c>
      <c r="BE112">
        <v>6</v>
      </c>
      <c r="BF112">
        <v>4</v>
      </c>
      <c r="BG112" s="7">
        <v>10</v>
      </c>
      <c r="BH112">
        <v>1</v>
      </c>
      <c r="BI112">
        <v>19</v>
      </c>
      <c r="BJ112">
        <v>11</v>
      </c>
      <c r="BK112" s="7">
        <v>30</v>
      </c>
      <c r="BL112">
        <v>3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60</v>
      </c>
      <c r="CP112">
        <v>50</v>
      </c>
      <c r="CQ112" s="8">
        <v>110</v>
      </c>
      <c r="CR112">
        <v>11</v>
      </c>
    </row>
    <row r="113" spans="1:96">
      <c r="A113">
        <v>64020000</v>
      </c>
      <c r="B113" t="s">
        <v>334</v>
      </c>
      <c r="C113">
        <v>64020139</v>
      </c>
      <c r="D113" t="s">
        <v>219</v>
      </c>
      <c r="E113">
        <v>0</v>
      </c>
      <c r="F113">
        <v>0</v>
      </c>
      <c r="G113" s="4">
        <v>0</v>
      </c>
      <c r="H113">
        <v>0</v>
      </c>
      <c r="I113">
        <v>1</v>
      </c>
      <c r="J113">
        <v>4</v>
      </c>
      <c r="K113" s="4">
        <v>5</v>
      </c>
      <c r="L113">
        <v>1</v>
      </c>
      <c r="M113">
        <v>3</v>
      </c>
      <c r="N113">
        <v>4</v>
      </c>
      <c r="O113" s="4">
        <v>7</v>
      </c>
      <c r="P113">
        <v>1</v>
      </c>
      <c r="Q113">
        <v>4</v>
      </c>
      <c r="R113">
        <v>8</v>
      </c>
      <c r="S113" s="4">
        <v>12</v>
      </c>
      <c r="T113">
        <v>2</v>
      </c>
      <c r="U113">
        <v>5</v>
      </c>
      <c r="V113">
        <v>3</v>
      </c>
      <c r="W113" s="6">
        <v>8</v>
      </c>
      <c r="X113">
        <v>1</v>
      </c>
      <c r="Y113">
        <v>3</v>
      </c>
      <c r="Z113">
        <v>3</v>
      </c>
      <c r="AA113" s="6">
        <v>6</v>
      </c>
      <c r="AB113">
        <v>1</v>
      </c>
      <c r="AC113">
        <v>4</v>
      </c>
      <c r="AD113">
        <v>3</v>
      </c>
      <c r="AE113" s="6">
        <v>7</v>
      </c>
      <c r="AF113">
        <v>1</v>
      </c>
      <c r="AG113">
        <v>3</v>
      </c>
      <c r="AH113">
        <v>1</v>
      </c>
      <c r="AI113" s="6">
        <v>4</v>
      </c>
      <c r="AJ113">
        <v>1</v>
      </c>
      <c r="AK113">
        <v>6</v>
      </c>
      <c r="AL113">
        <v>4</v>
      </c>
      <c r="AM113" s="6">
        <v>10</v>
      </c>
      <c r="AN113">
        <v>1</v>
      </c>
      <c r="AO113">
        <v>2</v>
      </c>
      <c r="AP113">
        <v>4</v>
      </c>
      <c r="AQ113" s="6">
        <v>6</v>
      </c>
      <c r="AR113">
        <v>1</v>
      </c>
      <c r="AS113">
        <v>23</v>
      </c>
      <c r="AT113">
        <v>18</v>
      </c>
      <c r="AU113" s="6">
        <v>41</v>
      </c>
      <c r="AV113">
        <v>6</v>
      </c>
      <c r="AW113">
        <v>0</v>
      </c>
      <c r="AX113">
        <v>0</v>
      </c>
      <c r="AY113" s="7">
        <v>0</v>
      </c>
      <c r="AZ113">
        <v>0</v>
      </c>
      <c r="BA113">
        <v>0</v>
      </c>
      <c r="BB113">
        <v>0</v>
      </c>
      <c r="BC113" s="7">
        <v>0</v>
      </c>
      <c r="BD113">
        <v>0</v>
      </c>
      <c r="BE113">
        <v>0</v>
      </c>
      <c r="BF113">
        <v>0</v>
      </c>
      <c r="BG113" s="7">
        <v>0</v>
      </c>
      <c r="BH113">
        <v>0</v>
      </c>
      <c r="BI113">
        <v>0</v>
      </c>
      <c r="BJ113">
        <v>0</v>
      </c>
      <c r="BK113" s="7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27</v>
      </c>
      <c r="CP113">
        <v>26</v>
      </c>
      <c r="CQ113" s="8">
        <v>53</v>
      </c>
      <c r="CR113">
        <v>8</v>
      </c>
    </row>
    <row r="114" spans="1:96">
      <c r="A114">
        <v>64020000</v>
      </c>
      <c r="B114" t="s">
        <v>334</v>
      </c>
      <c r="C114">
        <v>64020140</v>
      </c>
      <c r="D114" t="s">
        <v>215</v>
      </c>
      <c r="E114">
        <v>0</v>
      </c>
      <c r="F114">
        <v>0</v>
      </c>
      <c r="G114" s="4">
        <v>0</v>
      </c>
      <c r="H114">
        <v>0</v>
      </c>
      <c r="I114">
        <v>8</v>
      </c>
      <c r="J114">
        <v>3</v>
      </c>
      <c r="K114" s="4">
        <v>11</v>
      </c>
      <c r="L114">
        <v>1</v>
      </c>
      <c r="M114">
        <v>8</v>
      </c>
      <c r="N114">
        <v>5</v>
      </c>
      <c r="O114" s="4">
        <v>13</v>
      </c>
      <c r="P114">
        <v>1</v>
      </c>
      <c r="Q114">
        <v>16</v>
      </c>
      <c r="R114">
        <v>8</v>
      </c>
      <c r="S114" s="4">
        <v>24</v>
      </c>
      <c r="T114">
        <v>2</v>
      </c>
      <c r="U114">
        <v>10</v>
      </c>
      <c r="V114">
        <v>10</v>
      </c>
      <c r="W114" s="6">
        <v>20</v>
      </c>
      <c r="X114">
        <v>1</v>
      </c>
      <c r="Y114">
        <v>10</v>
      </c>
      <c r="Z114">
        <v>2</v>
      </c>
      <c r="AA114" s="6">
        <v>12</v>
      </c>
      <c r="AB114">
        <v>1</v>
      </c>
      <c r="AC114">
        <v>11</v>
      </c>
      <c r="AD114">
        <v>4</v>
      </c>
      <c r="AE114" s="6">
        <v>15</v>
      </c>
      <c r="AF114">
        <v>1</v>
      </c>
      <c r="AG114">
        <v>9</v>
      </c>
      <c r="AH114">
        <v>4</v>
      </c>
      <c r="AI114" s="6">
        <v>13</v>
      </c>
      <c r="AJ114">
        <v>1</v>
      </c>
      <c r="AK114">
        <v>8</v>
      </c>
      <c r="AL114">
        <v>7</v>
      </c>
      <c r="AM114" s="6">
        <v>15</v>
      </c>
      <c r="AN114">
        <v>1</v>
      </c>
      <c r="AO114">
        <v>5</v>
      </c>
      <c r="AP114">
        <v>8</v>
      </c>
      <c r="AQ114" s="6">
        <v>13</v>
      </c>
      <c r="AR114">
        <v>1</v>
      </c>
      <c r="AS114">
        <v>53</v>
      </c>
      <c r="AT114">
        <v>35</v>
      </c>
      <c r="AU114" s="6">
        <v>88</v>
      </c>
      <c r="AV114">
        <v>6</v>
      </c>
      <c r="AW114">
        <v>0</v>
      </c>
      <c r="AX114">
        <v>0</v>
      </c>
      <c r="AY114" s="7">
        <v>0</v>
      </c>
      <c r="AZ114">
        <v>0</v>
      </c>
      <c r="BA114">
        <v>0</v>
      </c>
      <c r="BB114">
        <v>0</v>
      </c>
      <c r="BC114" s="7">
        <v>0</v>
      </c>
      <c r="BD114">
        <v>0</v>
      </c>
      <c r="BE114">
        <v>0</v>
      </c>
      <c r="BF114">
        <v>0</v>
      </c>
      <c r="BG114" s="7">
        <v>0</v>
      </c>
      <c r="BH114">
        <v>0</v>
      </c>
      <c r="BI114">
        <v>0</v>
      </c>
      <c r="BJ114">
        <v>0</v>
      </c>
      <c r="BK114" s="7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69</v>
      </c>
      <c r="CP114">
        <v>43</v>
      </c>
      <c r="CQ114" s="8">
        <v>112</v>
      </c>
      <c r="CR114">
        <v>8</v>
      </c>
    </row>
    <row r="115" spans="1:96">
      <c r="A115">
        <v>64020000</v>
      </c>
      <c r="B115" t="s">
        <v>334</v>
      </c>
      <c r="C115">
        <v>64020141</v>
      </c>
      <c r="D115" t="s">
        <v>217</v>
      </c>
      <c r="E115">
        <v>0</v>
      </c>
      <c r="F115">
        <v>0</v>
      </c>
      <c r="G115" s="4">
        <v>0</v>
      </c>
      <c r="H115">
        <v>0</v>
      </c>
      <c r="I115">
        <v>5</v>
      </c>
      <c r="J115">
        <v>6</v>
      </c>
      <c r="K115" s="4">
        <v>11</v>
      </c>
      <c r="L115">
        <v>1</v>
      </c>
      <c r="M115">
        <v>5</v>
      </c>
      <c r="N115">
        <v>1</v>
      </c>
      <c r="O115" s="4">
        <v>6</v>
      </c>
      <c r="P115">
        <v>1</v>
      </c>
      <c r="Q115">
        <v>10</v>
      </c>
      <c r="R115">
        <v>7</v>
      </c>
      <c r="S115" s="4">
        <v>17</v>
      </c>
      <c r="T115">
        <v>2</v>
      </c>
      <c r="U115">
        <v>1</v>
      </c>
      <c r="V115">
        <v>4</v>
      </c>
      <c r="W115" s="6">
        <v>5</v>
      </c>
      <c r="X115">
        <v>1</v>
      </c>
      <c r="Y115">
        <v>4</v>
      </c>
      <c r="Z115">
        <v>5</v>
      </c>
      <c r="AA115" s="6">
        <v>9</v>
      </c>
      <c r="AB115">
        <v>1</v>
      </c>
      <c r="AC115">
        <v>8</v>
      </c>
      <c r="AD115">
        <v>6</v>
      </c>
      <c r="AE115" s="6">
        <v>14</v>
      </c>
      <c r="AF115">
        <v>1</v>
      </c>
      <c r="AG115">
        <v>6</v>
      </c>
      <c r="AH115">
        <v>4</v>
      </c>
      <c r="AI115" s="6">
        <v>10</v>
      </c>
      <c r="AJ115">
        <v>1</v>
      </c>
      <c r="AK115">
        <v>3</v>
      </c>
      <c r="AL115">
        <v>7</v>
      </c>
      <c r="AM115" s="6">
        <v>10</v>
      </c>
      <c r="AN115">
        <v>1</v>
      </c>
      <c r="AO115">
        <v>7</v>
      </c>
      <c r="AP115">
        <v>7</v>
      </c>
      <c r="AQ115" s="6">
        <v>14</v>
      </c>
      <c r="AR115">
        <v>1</v>
      </c>
      <c r="AS115">
        <v>29</v>
      </c>
      <c r="AT115">
        <v>33</v>
      </c>
      <c r="AU115" s="6">
        <v>62</v>
      </c>
      <c r="AV115">
        <v>6</v>
      </c>
      <c r="AW115">
        <v>0</v>
      </c>
      <c r="AX115">
        <v>0</v>
      </c>
      <c r="AY115" s="7">
        <v>0</v>
      </c>
      <c r="AZ115">
        <v>0</v>
      </c>
      <c r="BA115">
        <v>0</v>
      </c>
      <c r="BB115">
        <v>0</v>
      </c>
      <c r="BC115" s="7">
        <v>0</v>
      </c>
      <c r="BD115">
        <v>0</v>
      </c>
      <c r="BE115">
        <v>0</v>
      </c>
      <c r="BF115">
        <v>0</v>
      </c>
      <c r="BG115" s="7">
        <v>0</v>
      </c>
      <c r="BH115">
        <v>0</v>
      </c>
      <c r="BI115">
        <v>0</v>
      </c>
      <c r="BJ115">
        <v>0</v>
      </c>
      <c r="BK115" s="7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39</v>
      </c>
      <c r="CP115">
        <v>40</v>
      </c>
      <c r="CQ115" s="8">
        <v>79</v>
      </c>
      <c r="CR115">
        <v>8</v>
      </c>
    </row>
    <row r="116" spans="1:96">
      <c r="A116">
        <v>64020000</v>
      </c>
      <c r="B116" t="s">
        <v>334</v>
      </c>
      <c r="C116">
        <v>64020142</v>
      </c>
      <c r="D116" t="s">
        <v>190</v>
      </c>
      <c r="E116">
        <v>0</v>
      </c>
      <c r="F116">
        <v>0</v>
      </c>
      <c r="G116" s="4">
        <v>0</v>
      </c>
      <c r="H116">
        <v>0</v>
      </c>
      <c r="I116">
        <v>1</v>
      </c>
      <c r="J116">
        <v>4</v>
      </c>
      <c r="K116" s="4">
        <v>5</v>
      </c>
      <c r="L116">
        <v>1</v>
      </c>
      <c r="M116">
        <v>6</v>
      </c>
      <c r="N116">
        <v>4</v>
      </c>
      <c r="O116" s="4">
        <v>10</v>
      </c>
      <c r="P116">
        <v>1</v>
      </c>
      <c r="Q116">
        <v>7</v>
      </c>
      <c r="R116">
        <v>8</v>
      </c>
      <c r="S116" s="4">
        <v>15</v>
      </c>
      <c r="T116">
        <v>2</v>
      </c>
      <c r="U116">
        <v>11</v>
      </c>
      <c r="V116">
        <v>6</v>
      </c>
      <c r="W116" s="6">
        <v>17</v>
      </c>
      <c r="X116">
        <v>1</v>
      </c>
      <c r="Y116">
        <v>8</v>
      </c>
      <c r="Z116">
        <v>6</v>
      </c>
      <c r="AA116" s="6">
        <v>14</v>
      </c>
      <c r="AB116">
        <v>1</v>
      </c>
      <c r="AC116">
        <v>8</v>
      </c>
      <c r="AD116">
        <v>6</v>
      </c>
      <c r="AE116" s="6">
        <v>14</v>
      </c>
      <c r="AF116">
        <v>1</v>
      </c>
      <c r="AG116">
        <v>13</v>
      </c>
      <c r="AH116">
        <v>6</v>
      </c>
      <c r="AI116" s="6">
        <v>19</v>
      </c>
      <c r="AJ116">
        <v>1</v>
      </c>
      <c r="AK116">
        <v>8</v>
      </c>
      <c r="AL116">
        <v>5</v>
      </c>
      <c r="AM116" s="6">
        <v>13</v>
      </c>
      <c r="AN116">
        <v>1</v>
      </c>
      <c r="AO116">
        <v>4</v>
      </c>
      <c r="AP116">
        <v>4</v>
      </c>
      <c r="AQ116" s="6">
        <v>8</v>
      </c>
      <c r="AR116">
        <v>1</v>
      </c>
      <c r="AS116">
        <v>52</v>
      </c>
      <c r="AT116">
        <v>33</v>
      </c>
      <c r="AU116" s="6">
        <v>85</v>
      </c>
      <c r="AV116">
        <v>6</v>
      </c>
      <c r="AW116">
        <v>7</v>
      </c>
      <c r="AX116">
        <v>3</v>
      </c>
      <c r="AY116" s="7">
        <v>10</v>
      </c>
      <c r="AZ116">
        <v>1</v>
      </c>
      <c r="BA116">
        <v>4</v>
      </c>
      <c r="BB116">
        <v>2</v>
      </c>
      <c r="BC116" s="7">
        <v>6</v>
      </c>
      <c r="BD116">
        <v>1</v>
      </c>
      <c r="BE116">
        <v>7</v>
      </c>
      <c r="BF116">
        <v>2</v>
      </c>
      <c r="BG116" s="7">
        <v>9</v>
      </c>
      <c r="BH116">
        <v>1</v>
      </c>
      <c r="BI116">
        <v>18</v>
      </c>
      <c r="BJ116">
        <v>7</v>
      </c>
      <c r="BK116" s="7">
        <v>25</v>
      </c>
      <c r="BL116">
        <v>3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77</v>
      </c>
      <c r="CP116">
        <v>48</v>
      </c>
      <c r="CQ116" s="8">
        <v>125</v>
      </c>
      <c r="CR116">
        <v>11</v>
      </c>
    </row>
    <row r="117" spans="1:96">
      <c r="A117">
        <v>64020000</v>
      </c>
      <c r="B117" t="s">
        <v>334</v>
      </c>
      <c r="C117">
        <v>64020143</v>
      </c>
      <c r="D117" t="s">
        <v>191</v>
      </c>
      <c r="E117">
        <v>0</v>
      </c>
      <c r="F117">
        <v>0</v>
      </c>
      <c r="G117" s="4">
        <v>0</v>
      </c>
      <c r="H117">
        <v>0</v>
      </c>
      <c r="I117">
        <v>5</v>
      </c>
      <c r="J117">
        <v>2</v>
      </c>
      <c r="K117" s="4">
        <v>7</v>
      </c>
      <c r="L117">
        <v>1</v>
      </c>
      <c r="M117">
        <v>6</v>
      </c>
      <c r="N117">
        <v>3</v>
      </c>
      <c r="O117" s="4">
        <v>9</v>
      </c>
      <c r="P117">
        <v>1</v>
      </c>
      <c r="Q117">
        <v>11</v>
      </c>
      <c r="R117">
        <v>5</v>
      </c>
      <c r="S117" s="4">
        <v>16</v>
      </c>
      <c r="T117">
        <v>2</v>
      </c>
      <c r="U117">
        <v>2</v>
      </c>
      <c r="V117">
        <v>2</v>
      </c>
      <c r="W117" s="6">
        <v>4</v>
      </c>
      <c r="X117">
        <v>1</v>
      </c>
      <c r="Y117">
        <v>2</v>
      </c>
      <c r="Z117">
        <v>0</v>
      </c>
      <c r="AA117" s="6">
        <v>2</v>
      </c>
      <c r="AB117">
        <v>1</v>
      </c>
      <c r="AC117">
        <v>3</v>
      </c>
      <c r="AD117">
        <v>3</v>
      </c>
      <c r="AE117" s="6">
        <v>6</v>
      </c>
      <c r="AF117">
        <v>1</v>
      </c>
      <c r="AG117">
        <v>7</v>
      </c>
      <c r="AH117">
        <v>0</v>
      </c>
      <c r="AI117" s="6">
        <v>7</v>
      </c>
      <c r="AJ117">
        <v>1</v>
      </c>
      <c r="AK117">
        <v>8</v>
      </c>
      <c r="AL117">
        <v>0</v>
      </c>
      <c r="AM117" s="6">
        <v>8</v>
      </c>
      <c r="AN117">
        <v>1</v>
      </c>
      <c r="AO117">
        <v>0</v>
      </c>
      <c r="AP117">
        <v>2</v>
      </c>
      <c r="AQ117" s="6">
        <v>2</v>
      </c>
      <c r="AR117">
        <v>1</v>
      </c>
      <c r="AS117">
        <v>22</v>
      </c>
      <c r="AT117">
        <v>7</v>
      </c>
      <c r="AU117" s="6">
        <v>29</v>
      </c>
      <c r="AV117">
        <v>6</v>
      </c>
      <c r="AW117">
        <v>0</v>
      </c>
      <c r="AX117">
        <v>0</v>
      </c>
      <c r="AY117" s="7">
        <v>0</v>
      </c>
      <c r="AZ117">
        <v>0</v>
      </c>
      <c r="BA117">
        <v>0</v>
      </c>
      <c r="BB117">
        <v>0</v>
      </c>
      <c r="BC117" s="7">
        <v>0</v>
      </c>
      <c r="BD117">
        <v>0</v>
      </c>
      <c r="BE117">
        <v>0</v>
      </c>
      <c r="BF117">
        <v>0</v>
      </c>
      <c r="BG117" s="7">
        <v>0</v>
      </c>
      <c r="BH117">
        <v>0</v>
      </c>
      <c r="BI117">
        <v>0</v>
      </c>
      <c r="BJ117">
        <v>0</v>
      </c>
      <c r="BK117" s="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33</v>
      </c>
      <c r="CP117">
        <v>12</v>
      </c>
      <c r="CQ117" s="8">
        <v>45</v>
      </c>
      <c r="CR117">
        <v>8</v>
      </c>
    </row>
    <row r="118" spans="1:96">
      <c r="A118">
        <v>64020000</v>
      </c>
      <c r="B118" t="s">
        <v>334</v>
      </c>
      <c r="C118">
        <v>64020144</v>
      </c>
      <c r="D118" t="s">
        <v>193</v>
      </c>
      <c r="E118">
        <v>0</v>
      </c>
      <c r="F118">
        <v>0</v>
      </c>
      <c r="G118" s="4">
        <v>0</v>
      </c>
      <c r="H118">
        <v>0</v>
      </c>
      <c r="I118">
        <v>1</v>
      </c>
      <c r="J118">
        <v>0</v>
      </c>
      <c r="K118" s="4">
        <v>1</v>
      </c>
      <c r="L118">
        <v>1</v>
      </c>
      <c r="M118">
        <v>0</v>
      </c>
      <c r="N118">
        <v>1</v>
      </c>
      <c r="O118" s="4">
        <v>1</v>
      </c>
      <c r="P118">
        <v>1</v>
      </c>
      <c r="Q118">
        <v>1</v>
      </c>
      <c r="R118">
        <v>1</v>
      </c>
      <c r="S118" s="4">
        <v>2</v>
      </c>
      <c r="T118">
        <v>2</v>
      </c>
      <c r="U118">
        <v>1</v>
      </c>
      <c r="V118">
        <v>3</v>
      </c>
      <c r="W118" s="6">
        <v>4</v>
      </c>
      <c r="X118">
        <v>1</v>
      </c>
      <c r="Y118">
        <v>0</v>
      </c>
      <c r="Z118">
        <v>1</v>
      </c>
      <c r="AA118" s="6">
        <v>1</v>
      </c>
      <c r="AB118">
        <v>1</v>
      </c>
      <c r="AC118">
        <v>0</v>
      </c>
      <c r="AD118">
        <v>0</v>
      </c>
      <c r="AE118" s="6">
        <v>0</v>
      </c>
      <c r="AF118">
        <v>0</v>
      </c>
      <c r="AG118">
        <v>1</v>
      </c>
      <c r="AH118">
        <v>2</v>
      </c>
      <c r="AI118" s="6">
        <v>3</v>
      </c>
      <c r="AJ118">
        <v>1</v>
      </c>
      <c r="AK118">
        <v>1</v>
      </c>
      <c r="AL118">
        <v>1</v>
      </c>
      <c r="AM118" s="6">
        <v>2</v>
      </c>
      <c r="AN118">
        <v>1</v>
      </c>
      <c r="AO118">
        <v>2</v>
      </c>
      <c r="AP118">
        <v>0</v>
      </c>
      <c r="AQ118" s="6">
        <v>2</v>
      </c>
      <c r="AR118">
        <v>1</v>
      </c>
      <c r="AS118">
        <v>5</v>
      </c>
      <c r="AT118">
        <v>7</v>
      </c>
      <c r="AU118" s="6">
        <v>12</v>
      </c>
      <c r="AV118">
        <v>5</v>
      </c>
      <c r="AW118">
        <v>0</v>
      </c>
      <c r="AX118">
        <v>0</v>
      </c>
      <c r="AY118" s="7">
        <v>0</v>
      </c>
      <c r="AZ118">
        <v>0</v>
      </c>
      <c r="BA118">
        <v>0</v>
      </c>
      <c r="BB118">
        <v>0</v>
      </c>
      <c r="BC118" s="7">
        <v>0</v>
      </c>
      <c r="BD118">
        <v>0</v>
      </c>
      <c r="BE118">
        <v>0</v>
      </c>
      <c r="BF118">
        <v>0</v>
      </c>
      <c r="BG118" s="7">
        <v>0</v>
      </c>
      <c r="BH118">
        <v>0</v>
      </c>
      <c r="BI118">
        <v>0</v>
      </c>
      <c r="BJ118">
        <v>0</v>
      </c>
      <c r="BK118" s="7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6</v>
      </c>
      <c r="CP118">
        <v>8</v>
      </c>
      <c r="CQ118" s="8">
        <v>14</v>
      </c>
      <c r="CR118">
        <v>7</v>
      </c>
    </row>
    <row r="119" spans="1:96">
      <c r="A119">
        <v>64020000</v>
      </c>
      <c r="B119" t="s">
        <v>334</v>
      </c>
      <c r="C119">
        <v>64020146</v>
      </c>
      <c r="D119" t="s">
        <v>195</v>
      </c>
      <c r="E119">
        <v>0</v>
      </c>
      <c r="F119">
        <v>0</v>
      </c>
      <c r="G119" s="4">
        <v>0</v>
      </c>
      <c r="H119">
        <v>0</v>
      </c>
      <c r="I119">
        <v>4</v>
      </c>
      <c r="J119">
        <v>2</v>
      </c>
      <c r="K119" s="4">
        <v>6</v>
      </c>
      <c r="L119">
        <v>1</v>
      </c>
      <c r="M119">
        <v>4</v>
      </c>
      <c r="N119">
        <v>3</v>
      </c>
      <c r="O119" s="4">
        <v>7</v>
      </c>
      <c r="P119">
        <v>1</v>
      </c>
      <c r="Q119">
        <v>8</v>
      </c>
      <c r="R119">
        <v>5</v>
      </c>
      <c r="S119" s="4">
        <v>13</v>
      </c>
      <c r="T119">
        <v>2</v>
      </c>
      <c r="U119">
        <v>4</v>
      </c>
      <c r="V119">
        <v>2</v>
      </c>
      <c r="W119" s="6">
        <v>6</v>
      </c>
      <c r="X119">
        <v>1</v>
      </c>
      <c r="Y119">
        <v>6</v>
      </c>
      <c r="Z119">
        <v>1</v>
      </c>
      <c r="AA119" s="6">
        <v>7</v>
      </c>
      <c r="AB119">
        <v>1</v>
      </c>
      <c r="AC119">
        <v>2</v>
      </c>
      <c r="AD119">
        <v>3</v>
      </c>
      <c r="AE119" s="6">
        <v>5</v>
      </c>
      <c r="AF119">
        <v>1</v>
      </c>
      <c r="AG119">
        <v>4</v>
      </c>
      <c r="AH119">
        <v>0</v>
      </c>
      <c r="AI119" s="6">
        <v>4</v>
      </c>
      <c r="AJ119">
        <v>1</v>
      </c>
      <c r="AK119">
        <v>1</v>
      </c>
      <c r="AL119">
        <v>3</v>
      </c>
      <c r="AM119" s="6">
        <v>4</v>
      </c>
      <c r="AN119">
        <v>1</v>
      </c>
      <c r="AO119">
        <v>3</v>
      </c>
      <c r="AP119">
        <v>5</v>
      </c>
      <c r="AQ119" s="6">
        <v>8</v>
      </c>
      <c r="AR119">
        <v>1</v>
      </c>
      <c r="AS119">
        <v>20</v>
      </c>
      <c r="AT119">
        <v>14</v>
      </c>
      <c r="AU119" s="6">
        <v>34</v>
      </c>
      <c r="AV119">
        <v>6</v>
      </c>
      <c r="AW119">
        <v>0</v>
      </c>
      <c r="AX119">
        <v>0</v>
      </c>
      <c r="AY119" s="7">
        <v>0</v>
      </c>
      <c r="AZ119">
        <v>0</v>
      </c>
      <c r="BA119">
        <v>0</v>
      </c>
      <c r="BB119">
        <v>0</v>
      </c>
      <c r="BC119" s="7">
        <v>0</v>
      </c>
      <c r="BD119">
        <v>0</v>
      </c>
      <c r="BE119">
        <v>0</v>
      </c>
      <c r="BF119">
        <v>0</v>
      </c>
      <c r="BG119" s="7">
        <v>0</v>
      </c>
      <c r="BH119">
        <v>0</v>
      </c>
      <c r="BI119">
        <v>0</v>
      </c>
      <c r="BJ119">
        <v>0</v>
      </c>
      <c r="BK119" s="7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28</v>
      </c>
      <c r="CP119">
        <v>19</v>
      </c>
      <c r="CQ119" s="8">
        <v>47</v>
      </c>
      <c r="CR119">
        <v>8</v>
      </c>
    </row>
    <row r="120" spans="1:96">
      <c r="A120">
        <v>64020000</v>
      </c>
      <c r="B120" t="s">
        <v>334</v>
      </c>
      <c r="C120">
        <v>64020148</v>
      </c>
      <c r="D120" t="s">
        <v>205</v>
      </c>
      <c r="E120">
        <v>6</v>
      </c>
      <c r="F120">
        <v>3</v>
      </c>
      <c r="G120" s="4">
        <v>9</v>
      </c>
      <c r="H120">
        <v>1</v>
      </c>
      <c r="I120">
        <v>5</v>
      </c>
      <c r="J120">
        <v>5</v>
      </c>
      <c r="K120" s="4">
        <v>10</v>
      </c>
      <c r="L120">
        <v>1</v>
      </c>
      <c r="M120">
        <v>4</v>
      </c>
      <c r="N120">
        <v>5</v>
      </c>
      <c r="O120" s="4">
        <v>9</v>
      </c>
      <c r="P120">
        <v>1</v>
      </c>
      <c r="Q120">
        <v>15</v>
      </c>
      <c r="R120">
        <v>13</v>
      </c>
      <c r="S120" s="4">
        <v>28</v>
      </c>
      <c r="T120">
        <v>3</v>
      </c>
      <c r="U120">
        <v>1</v>
      </c>
      <c r="V120">
        <v>0</v>
      </c>
      <c r="W120" s="6">
        <v>1</v>
      </c>
      <c r="X120">
        <v>1</v>
      </c>
      <c r="Y120">
        <v>2</v>
      </c>
      <c r="Z120">
        <v>1</v>
      </c>
      <c r="AA120" s="6">
        <v>3</v>
      </c>
      <c r="AB120">
        <v>1</v>
      </c>
      <c r="AC120">
        <v>0</v>
      </c>
      <c r="AD120">
        <v>2</v>
      </c>
      <c r="AE120" s="6">
        <v>2</v>
      </c>
      <c r="AF120">
        <v>1</v>
      </c>
      <c r="AG120">
        <v>1</v>
      </c>
      <c r="AH120">
        <v>0</v>
      </c>
      <c r="AI120" s="6">
        <v>1</v>
      </c>
      <c r="AJ120">
        <v>1</v>
      </c>
      <c r="AK120">
        <v>1</v>
      </c>
      <c r="AL120">
        <v>3</v>
      </c>
      <c r="AM120" s="6">
        <v>4</v>
      </c>
      <c r="AN120">
        <v>1</v>
      </c>
      <c r="AO120">
        <v>0</v>
      </c>
      <c r="AP120">
        <v>2</v>
      </c>
      <c r="AQ120" s="6">
        <v>2</v>
      </c>
      <c r="AR120">
        <v>1</v>
      </c>
      <c r="AS120">
        <v>5</v>
      </c>
      <c r="AT120">
        <v>8</v>
      </c>
      <c r="AU120" s="6">
        <v>13</v>
      </c>
      <c r="AV120">
        <v>6</v>
      </c>
      <c r="AW120">
        <v>0</v>
      </c>
      <c r="AX120">
        <v>0</v>
      </c>
      <c r="AY120" s="7">
        <v>0</v>
      </c>
      <c r="AZ120">
        <v>0</v>
      </c>
      <c r="BA120">
        <v>0</v>
      </c>
      <c r="BB120">
        <v>0</v>
      </c>
      <c r="BC120" s="7">
        <v>0</v>
      </c>
      <c r="BD120">
        <v>0</v>
      </c>
      <c r="BE120">
        <v>0</v>
      </c>
      <c r="BF120">
        <v>0</v>
      </c>
      <c r="BG120" s="7">
        <v>0</v>
      </c>
      <c r="BH120">
        <v>0</v>
      </c>
      <c r="BI120">
        <v>0</v>
      </c>
      <c r="BJ120">
        <v>0</v>
      </c>
      <c r="BK120" s="7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20</v>
      </c>
      <c r="CP120">
        <v>21</v>
      </c>
      <c r="CQ120" s="8">
        <v>41</v>
      </c>
      <c r="CR120">
        <v>9</v>
      </c>
    </row>
    <row r="121" spans="1:96">
      <c r="A121">
        <v>64020000</v>
      </c>
      <c r="B121" t="s">
        <v>334</v>
      </c>
      <c r="C121">
        <v>64020151</v>
      </c>
      <c r="D121" t="s">
        <v>202</v>
      </c>
      <c r="E121">
        <v>0</v>
      </c>
      <c r="F121">
        <v>0</v>
      </c>
      <c r="G121" s="4">
        <v>0</v>
      </c>
      <c r="H121">
        <v>0</v>
      </c>
      <c r="I121">
        <v>0</v>
      </c>
      <c r="J121">
        <v>0</v>
      </c>
      <c r="K121" s="4">
        <v>0</v>
      </c>
      <c r="L121">
        <v>0</v>
      </c>
      <c r="M121">
        <v>0</v>
      </c>
      <c r="N121">
        <v>0</v>
      </c>
      <c r="O121" s="4">
        <v>0</v>
      </c>
      <c r="P121">
        <v>0</v>
      </c>
      <c r="Q121">
        <v>0</v>
      </c>
      <c r="R121">
        <v>0</v>
      </c>
      <c r="S121" s="4">
        <v>0</v>
      </c>
      <c r="T121">
        <v>0</v>
      </c>
      <c r="U121">
        <v>0</v>
      </c>
      <c r="V121">
        <v>0</v>
      </c>
      <c r="W121" s="6">
        <v>0</v>
      </c>
      <c r="X121">
        <v>0</v>
      </c>
      <c r="Y121">
        <v>0</v>
      </c>
      <c r="Z121">
        <v>0</v>
      </c>
      <c r="AA121" s="6">
        <v>0</v>
      </c>
      <c r="AB121">
        <v>0</v>
      </c>
      <c r="AC121">
        <v>0</v>
      </c>
      <c r="AD121">
        <v>0</v>
      </c>
      <c r="AE121" s="6">
        <v>0</v>
      </c>
      <c r="AF121">
        <v>0</v>
      </c>
      <c r="AG121">
        <v>0</v>
      </c>
      <c r="AH121">
        <v>0</v>
      </c>
      <c r="AI121" s="6">
        <v>0</v>
      </c>
      <c r="AJ121">
        <v>0</v>
      </c>
      <c r="AK121">
        <v>1</v>
      </c>
      <c r="AL121">
        <v>2</v>
      </c>
      <c r="AM121" s="6">
        <v>3</v>
      </c>
      <c r="AN121">
        <v>1</v>
      </c>
      <c r="AO121">
        <v>2</v>
      </c>
      <c r="AP121">
        <v>0</v>
      </c>
      <c r="AQ121" s="6">
        <v>2</v>
      </c>
      <c r="AR121">
        <v>1</v>
      </c>
      <c r="AS121">
        <v>3</v>
      </c>
      <c r="AT121">
        <v>2</v>
      </c>
      <c r="AU121" s="6">
        <v>5</v>
      </c>
      <c r="AV121">
        <v>2</v>
      </c>
      <c r="AW121">
        <v>0</v>
      </c>
      <c r="AX121">
        <v>0</v>
      </c>
      <c r="AY121" s="7">
        <v>0</v>
      </c>
      <c r="AZ121">
        <v>0</v>
      </c>
      <c r="BA121">
        <v>0</v>
      </c>
      <c r="BB121">
        <v>0</v>
      </c>
      <c r="BC121" s="7">
        <v>0</v>
      </c>
      <c r="BD121">
        <v>0</v>
      </c>
      <c r="BE121">
        <v>0</v>
      </c>
      <c r="BF121">
        <v>0</v>
      </c>
      <c r="BG121" s="7">
        <v>0</v>
      </c>
      <c r="BH121">
        <v>0</v>
      </c>
      <c r="BI121">
        <v>0</v>
      </c>
      <c r="BJ121">
        <v>0</v>
      </c>
      <c r="BK121" s="7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3</v>
      </c>
      <c r="CP121">
        <v>2</v>
      </c>
      <c r="CQ121" s="8">
        <v>5</v>
      </c>
      <c r="CR121">
        <v>2</v>
      </c>
    </row>
    <row r="122" spans="1:96">
      <c r="A122">
        <v>64020000</v>
      </c>
      <c r="B122" t="s">
        <v>334</v>
      </c>
      <c r="C122">
        <v>64020153</v>
      </c>
      <c r="D122" t="s">
        <v>198</v>
      </c>
      <c r="E122">
        <v>9</v>
      </c>
      <c r="F122">
        <v>3</v>
      </c>
      <c r="G122" s="4">
        <v>12</v>
      </c>
      <c r="H122">
        <v>1</v>
      </c>
      <c r="I122">
        <v>5</v>
      </c>
      <c r="J122">
        <v>4</v>
      </c>
      <c r="K122" s="4">
        <v>9</v>
      </c>
      <c r="L122">
        <v>1</v>
      </c>
      <c r="M122">
        <v>5</v>
      </c>
      <c r="N122">
        <v>8</v>
      </c>
      <c r="O122" s="4">
        <v>13</v>
      </c>
      <c r="P122">
        <v>1</v>
      </c>
      <c r="Q122">
        <v>19</v>
      </c>
      <c r="R122">
        <v>15</v>
      </c>
      <c r="S122" s="4">
        <v>34</v>
      </c>
      <c r="T122">
        <v>3</v>
      </c>
      <c r="U122">
        <v>12</v>
      </c>
      <c r="V122">
        <v>6</v>
      </c>
      <c r="W122" s="6">
        <v>18</v>
      </c>
      <c r="X122">
        <v>1</v>
      </c>
      <c r="Y122">
        <v>6</v>
      </c>
      <c r="Z122">
        <v>5</v>
      </c>
      <c r="AA122" s="6">
        <v>11</v>
      </c>
      <c r="AB122">
        <v>1</v>
      </c>
      <c r="AC122">
        <v>7</v>
      </c>
      <c r="AD122">
        <v>9</v>
      </c>
      <c r="AE122" s="6">
        <v>16</v>
      </c>
      <c r="AF122">
        <v>1</v>
      </c>
      <c r="AG122">
        <v>6</v>
      </c>
      <c r="AH122">
        <v>7</v>
      </c>
      <c r="AI122" s="6">
        <v>13</v>
      </c>
      <c r="AJ122">
        <v>1</v>
      </c>
      <c r="AK122">
        <v>4</v>
      </c>
      <c r="AL122">
        <v>9</v>
      </c>
      <c r="AM122" s="6">
        <v>13</v>
      </c>
      <c r="AN122">
        <v>1</v>
      </c>
      <c r="AO122">
        <v>7</v>
      </c>
      <c r="AP122">
        <v>5</v>
      </c>
      <c r="AQ122" s="6">
        <v>12</v>
      </c>
      <c r="AR122">
        <v>1</v>
      </c>
      <c r="AS122">
        <v>42</v>
      </c>
      <c r="AT122">
        <v>41</v>
      </c>
      <c r="AU122" s="6">
        <v>83</v>
      </c>
      <c r="AV122">
        <v>6</v>
      </c>
      <c r="AW122">
        <v>8</v>
      </c>
      <c r="AX122">
        <v>7</v>
      </c>
      <c r="AY122" s="7">
        <v>15</v>
      </c>
      <c r="AZ122">
        <v>1</v>
      </c>
      <c r="BA122">
        <v>7</v>
      </c>
      <c r="BB122">
        <v>5</v>
      </c>
      <c r="BC122" s="7">
        <v>12</v>
      </c>
      <c r="BD122">
        <v>1</v>
      </c>
      <c r="BE122">
        <v>8</v>
      </c>
      <c r="BF122">
        <v>6</v>
      </c>
      <c r="BG122" s="7">
        <v>14</v>
      </c>
      <c r="BH122">
        <v>1</v>
      </c>
      <c r="BI122">
        <v>23</v>
      </c>
      <c r="BJ122">
        <v>18</v>
      </c>
      <c r="BK122" s="7">
        <v>41</v>
      </c>
      <c r="BL122">
        <v>3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84</v>
      </c>
      <c r="CP122">
        <v>74</v>
      </c>
      <c r="CQ122" s="8">
        <v>158</v>
      </c>
      <c r="CR122">
        <v>12</v>
      </c>
    </row>
    <row r="123" spans="1:96">
      <c r="A123">
        <v>64020000</v>
      </c>
      <c r="B123" t="s">
        <v>334</v>
      </c>
      <c r="C123">
        <v>64020154</v>
      </c>
      <c r="D123" t="s">
        <v>200</v>
      </c>
      <c r="E123">
        <v>2</v>
      </c>
      <c r="F123">
        <v>1</v>
      </c>
      <c r="G123" s="4">
        <v>3</v>
      </c>
      <c r="H123">
        <v>1</v>
      </c>
      <c r="I123">
        <v>2</v>
      </c>
      <c r="J123">
        <v>4</v>
      </c>
      <c r="K123" s="4">
        <v>6</v>
      </c>
      <c r="L123">
        <v>1</v>
      </c>
      <c r="M123">
        <v>2</v>
      </c>
      <c r="N123">
        <v>3</v>
      </c>
      <c r="O123" s="4">
        <v>5</v>
      </c>
      <c r="P123">
        <v>1</v>
      </c>
      <c r="Q123">
        <v>6</v>
      </c>
      <c r="R123">
        <v>8</v>
      </c>
      <c r="S123" s="4">
        <v>14</v>
      </c>
      <c r="T123">
        <v>3</v>
      </c>
      <c r="U123">
        <v>2</v>
      </c>
      <c r="V123">
        <v>0</v>
      </c>
      <c r="W123" s="6">
        <v>2</v>
      </c>
      <c r="X123">
        <v>1</v>
      </c>
      <c r="Y123">
        <v>1</v>
      </c>
      <c r="Z123">
        <v>3</v>
      </c>
      <c r="AA123" s="6">
        <v>4</v>
      </c>
      <c r="AB123">
        <v>1</v>
      </c>
      <c r="AC123">
        <v>0</v>
      </c>
      <c r="AD123">
        <v>1</v>
      </c>
      <c r="AE123" s="6">
        <v>1</v>
      </c>
      <c r="AF123">
        <v>1</v>
      </c>
      <c r="AG123">
        <v>6</v>
      </c>
      <c r="AH123">
        <v>3</v>
      </c>
      <c r="AI123" s="6">
        <v>9</v>
      </c>
      <c r="AJ123">
        <v>1</v>
      </c>
      <c r="AK123">
        <v>2</v>
      </c>
      <c r="AL123">
        <v>1</v>
      </c>
      <c r="AM123" s="6">
        <v>3</v>
      </c>
      <c r="AN123">
        <v>1</v>
      </c>
      <c r="AO123">
        <v>1</v>
      </c>
      <c r="AP123">
        <v>3</v>
      </c>
      <c r="AQ123" s="6">
        <v>4</v>
      </c>
      <c r="AR123">
        <v>1</v>
      </c>
      <c r="AS123">
        <v>12</v>
      </c>
      <c r="AT123">
        <v>11</v>
      </c>
      <c r="AU123" s="6">
        <v>23</v>
      </c>
      <c r="AV123">
        <v>6</v>
      </c>
      <c r="AW123">
        <v>0</v>
      </c>
      <c r="AX123">
        <v>0</v>
      </c>
      <c r="AY123" s="7">
        <v>0</v>
      </c>
      <c r="AZ123">
        <v>0</v>
      </c>
      <c r="BA123">
        <v>0</v>
      </c>
      <c r="BB123">
        <v>0</v>
      </c>
      <c r="BC123" s="7">
        <v>0</v>
      </c>
      <c r="BD123">
        <v>0</v>
      </c>
      <c r="BE123">
        <v>0</v>
      </c>
      <c r="BF123">
        <v>0</v>
      </c>
      <c r="BG123" s="7">
        <v>0</v>
      </c>
      <c r="BH123">
        <v>0</v>
      </c>
      <c r="BI123">
        <v>0</v>
      </c>
      <c r="BJ123">
        <v>0</v>
      </c>
      <c r="BK123" s="7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18</v>
      </c>
      <c r="CP123">
        <v>19</v>
      </c>
      <c r="CQ123" s="8">
        <v>37</v>
      </c>
      <c r="CR123">
        <v>9</v>
      </c>
    </row>
    <row r="124" spans="1:96">
      <c r="A124">
        <v>64020000</v>
      </c>
      <c r="B124" t="s">
        <v>334</v>
      </c>
      <c r="C124">
        <v>64020157</v>
      </c>
      <c r="D124" t="s">
        <v>221</v>
      </c>
      <c r="E124">
        <v>0</v>
      </c>
      <c r="F124">
        <v>0</v>
      </c>
      <c r="G124" s="4">
        <v>0</v>
      </c>
      <c r="H124">
        <v>0</v>
      </c>
      <c r="I124">
        <v>12</v>
      </c>
      <c r="J124">
        <v>11</v>
      </c>
      <c r="K124" s="4">
        <v>23</v>
      </c>
      <c r="L124">
        <v>1</v>
      </c>
      <c r="M124">
        <v>9</v>
      </c>
      <c r="N124">
        <v>9</v>
      </c>
      <c r="O124" s="4">
        <v>18</v>
      </c>
      <c r="P124">
        <v>1</v>
      </c>
      <c r="Q124">
        <v>21</v>
      </c>
      <c r="R124">
        <v>20</v>
      </c>
      <c r="S124" s="4">
        <v>41</v>
      </c>
      <c r="T124">
        <v>2</v>
      </c>
      <c r="U124">
        <v>12</v>
      </c>
      <c r="V124">
        <v>8</v>
      </c>
      <c r="W124" s="6">
        <v>20</v>
      </c>
      <c r="X124">
        <v>1</v>
      </c>
      <c r="Y124">
        <v>12</v>
      </c>
      <c r="Z124">
        <v>10</v>
      </c>
      <c r="AA124" s="6">
        <v>22</v>
      </c>
      <c r="AB124">
        <v>1</v>
      </c>
      <c r="AC124">
        <v>10</v>
      </c>
      <c r="AD124">
        <v>2</v>
      </c>
      <c r="AE124" s="6">
        <v>12</v>
      </c>
      <c r="AF124">
        <v>1</v>
      </c>
      <c r="AG124">
        <v>11</v>
      </c>
      <c r="AH124">
        <v>15</v>
      </c>
      <c r="AI124" s="6">
        <v>26</v>
      </c>
      <c r="AJ124">
        <v>1</v>
      </c>
      <c r="AK124">
        <v>22</v>
      </c>
      <c r="AL124">
        <v>24</v>
      </c>
      <c r="AM124" s="6">
        <v>46</v>
      </c>
      <c r="AN124">
        <v>2</v>
      </c>
      <c r="AO124">
        <v>16</v>
      </c>
      <c r="AP124">
        <v>17</v>
      </c>
      <c r="AQ124" s="6">
        <v>33</v>
      </c>
      <c r="AR124">
        <v>1</v>
      </c>
      <c r="AS124">
        <v>83</v>
      </c>
      <c r="AT124">
        <v>76</v>
      </c>
      <c r="AU124" s="6">
        <v>159</v>
      </c>
      <c r="AV124">
        <v>7</v>
      </c>
      <c r="AW124">
        <v>0</v>
      </c>
      <c r="AX124">
        <v>0</v>
      </c>
      <c r="AY124" s="7">
        <v>0</v>
      </c>
      <c r="AZ124">
        <v>0</v>
      </c>
      <c r="BA124">
        <v>0</v>
      </c>
      <c r="BB124">
        <v>0</v>
      </c>
      <c r="BC124" s="7">
        <v>0</v>
      </c>
      <c r="BD124">
        <v>0</v>
      </c>
      <c r="BE124">
        <v>0</v>
      </c>
      <c r="BF124">
        <v>0</v>
      </c>
      <c r="BG124" s="7">
        <v>0</v>
      </c>
      <c r="BH124">
        <v>0</v>
      </c>
      <c r="BI124">
        <v>0</v>
      </c>
      <c r="BJ124">
        <v>0</v>
      </c>
      <c r="BK124" s="7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104</v>
      </c>
      <c r="CP124">
        <v>96</v>
      </c>
      <c r="CQ124" s="8">
        <v>200</v>
      </c>
      <c r="CR124">
        <v>9</v>
      </c>
    </row>
    <row r="125" spans="1:96">
      <c r="A125">
        <v>64020000</v>
      </c>
      <c r="B125" t="s">
        <v>334</v>
      </c>
      <c r="C125">
        <v>64020158</v>
      </c>
      <c r="D125" t="s">
        <v>222</v>
      </c>
      <c r="E125">
        <v>0</v>
      </c>
      <c r="F125">
        <v>0</v>
      </c>
      <c r="G125" s="4">
        <v>0</v>
      </c>
      <c r="H125">
        <v>0</v>
      </c>
      <c r="I125">
        <v>5</v>
      </c>
      <c r="J125">
        <v>4</v>
      </c>
      <c r="K125" s="4">
        <v>9</v>
      </c>
      <c r="L125">
        <v>1</v>
      </c>
      <c r="M125">
        <v>1</v>
      </c>
      <c r="N125">
        <v>1</v>
      </c>
      <c r="O125" s="4">
        <v>2</v>
      </c>
      <c r="P125">
        <v>1</v>
      </c>
      <c r="Q125">
        <v>6</v>
      </c>
      <c r="R125">
        <v>5</v>
      </c>
      <c r="S125" s="4">
        <v>11</v>
      </c>
      <c r="T125">
        <v>2</v>
      </c>
      <c r="U125">
        <v>0</v>
      </c>
      <c r="V125">
        <v>1</v>
      </c>
      <c r="W125" s="6">
        <v>1</v>
      </c>
      <c r="X125">
        <v>1</v>
      </c>
      <c r="Y125">
        <v>0</v>
      </c>
      <c r="Z125">
        <v>0</v>
      </c>
      <c r="AA125" s="6">
        <v>0</v>
      </c>
      <c r="AB125">
        <v>0</v>
      </c>
      <c r="AC125">
        <v>0</v>
      </c>
      <c r="AD125">
        <v>0</v>
      </c>
      <c r="AE125" s="6">
        <v>0</v>
      </c>
      <c r="AF125">
        <v>0</v>
      </c>
      <c r="AG125">
        <v>5</v>
      </c>
      <c r="AH125">
        <v>0</v>
      </c>
      <c r="AI125" s="6">
        <v>5</v>
      </c>
      <c r="AJ125">
        <v>1</v>
      </c>
      <c r="AK125">
        <v>6</v>
      </c>
      <c r="AL125">
        <v>1</v>
      </c>
      <c r="AM125" s="6">
        <v>7</v>
      </c>
      <c r="AN125">
        <v>1</v>
      </c>
      <c r="AO125">
        <v>3</v>
      </c>
      <c r="AP125">
        <v>0</v>
      </c>
      <c r="AQ125" s="6">
        <v>3</v>
      </c>
      <c r="AR125">
        <v>1</v>
      </c>
      <c r="AS125">
        <v>14</v>
      </c>
      <c r="AT125">
        <v>2</v>
      </c>
      <c r="AU125" s="6">
        <v>16</v>
      </c>
      <c r="AV125">
        <v>4</v>
      </c>
      <c r="AW125">
        <v>0</v>
      </c>
      <c r="AX125">
        <v>0</v>
      </c>
      <c r="AY125" s="7">
        <v>0</v>
      </c>
      <c r="AZ125">
        <v>0</v>
      </c>
      <c r="BA125">
        <v>0</v>
      </c>
      <c r="BB125">
        <v>0</v>
      </c>
      <c r="BC125" s="7">
        <v>0</v>
      </c>
      <c r="BD125">
        <v>0</v>
      </c>
      <c r="BE125">
        <v>0</v>
      </c>
      <c r="BF125">
        <v>0</v>
      </c>
      <c r="BG125" s="7">
        <v>0</v>
      </c>
      <c r="BH125">
        <v>0</v>
      </c>
      <c r="BI125">
        <v>0</v>
      </c>
      <c r="BJ125">
        <v>0</v>
      </c>
      <c r="BK125" s="7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20</v>
      </c>
      <c r="CP125">
        <v>7</v>
      </c>
      <c r="CQ125" s="8">
        <v>27</v>
      </c>
      <c r="CR125">
        <v>6</v>
      </c>
    </row>
    <row r="126" spans="1:96">
      <c r="A126">
        <v>64020000</v>
      </c>
      <c r="B126" t="s">
        <v>334</v>
      </c>
      <c r="C126">
        <v>64020159</v>
      </c>
      <c r="D126" t="s">
        <v>347</v>
      </c>
      <c r="E126">
        <v>0</v>
      </c>
      <c r="F126">
        <v>3</v>
      </c>
      <c r="G126" s="4">
        <v>3</v>
      </c>
      <c r="H126">
        <v>1</v>
      </c>
      <c r="I126">
        <v>2</v>
      </c>
      <c r="J126">
        <v>4</v>
      </c>
      <c r="K126" s="4">
        <v>6</v>
      </c>
      <c r="L126">
        <v>1</v>
      </c>
      <c r="M126">
        <v>3</v>
      </c>
      <c r="N126">
        <v>8</v>
      </c>
      <c r="O126" s="4">
        <v>11</v>
      </c>
      <c r="P126">
        <v>1</v>
      </c>
      <c r="Q126">
        <v>5</v>
      </c>
      <c r="R126">
        <v>15</v>
      </c>
      <c r="S126" s="4">
        <v>20</v>
      </c>
      <c r="T126">
        <v>3</v>
      </c>
      <c r="U126">
        <v>5</v>
      </c>
      <c r="V126">
        <v>8</v>
      </c>
      <c r="W126" s="6">
        <v>13</v>
      </c>
      <c r="X126">
        <v>1</v>
      </c>
      <c r="Y126">
        <v>5</v>
      </c>
      <c r="Z126">
        <v>3</v>
      </c>
      <c r="AA126" s="6">
        <v>8</v>
      </c>
      <c r="AB126">
        <v>1</v>
      </c>
      <c r="AC126">
        <v>4</v>
      </c>
      <c r="AD126">
        <v>6</v>
      </c>
      <c r="AE126" s="6">
        <v>10</v>
      </c>
      <c r="AF126">
        <v>1</v>
      </c>
      <c r="AG126">
        <v>6</v>
      </c>
      <c r="AH126">
        <v>2</v>
      </c>
      <c r="AI126" s="6">
        <v>8</v>
      </c>
      <c r="AJ126">
        <v>1</v>
      </c>
      <c r="AK126">
        <v>7</v>
      </c>
      <c r="AL126">
        <v>4</v>
      </c>
      <c r="AM126" s="6">
        <v>11</v>
      </c>
      <c r="AN126">
        <v>1</v>
      </c>
      <c r="AO126">
        <v>7</v>
      </c>
      <c r="AP126">
        <v>6</v>
      </c>
      <c r="AQ126" s="6">
        <v>13</v>
      </c>
      <c r="AR126">
        <v>1</v>
      </c>
      <c r="AS126">
        <v>34</v>
      </c>
      <c r="AT126">
        <v>29</v>
      </c>
      <c r="AU126" s="6">
        <v>63</v>
      </c>
      <c r="AV126">
        <v>6</v>
      </c>
      <c r="AW126">
        <v>0</v>
      </c>
      <c r="AX126">
        <v>0</v>
      </c>
      <c r="AY126" s="7">
        <v>0</v>
      </c>
      <c r="AZ126">
        <v>0</v>
      </c>
      <c r="BA126">
        <v>0</v>
      </c>
      <c r="BB126">
        <v>0</v>
      </c>
      <c r="BC126" s="7">
        <v>0</v>
      </c>
      <c r="BD126">
        <v>0</v>
      </c>
      <c r="BE126">
        <v>0</v>
      </c>
      <c r="BF126">
        <v>0</v>
      </c>
      <c r="BG126" s="7">
        <v>0</v>
      </c>
      <c r="BH126">
        <v>0</v>
      </c>
      <c r="BI126">
        <v>0</v>
      </c>
      <c r="BJ126">
        <v>0</v>
      </c>
      <c r="BK126" s="7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39</v>
      </c>
      <c r="CP126">
        <v>44</v>
      </c>
      <c r="CQ126" s="8">
        <v>83</v>
      </c>
      <c r="CR126">
        <v>9</v>
      </c>
    </row>
    <row r="127" spans="1:96">
      <c r="A127">
        <v>64020000</v>
      </c>
      <c r="B127" t="s">
        <v>334</v>
      </c>
      <c r="C127">
        <v>64020160</v>
      </c>
      <c r="D127" t="s">
        <v>257</v>
      </c>
      <c r="E127">
        <v>1</v>
      </c>
      <c r="F127">
        <v>2</v>
      </c>
      <c r="G127" s="4">
        <v>3</v>
      </c>
      <c r="H127">
        <v>1</v>
      </c>
      <c r="I127">
        <v>2</v>
      </c>
      <c r="J127">
        <v>9</v>
      </c>
      <c r="K127" s="4">
        <v>11</v>
      </c>
      <c r="L127">
        <v>1</v>
      </c>
      <c r="M127">
        <v>8</v>
      </c>
      <c r="N127">
        <v>6</v>
      </c>
      <c r="O127" s="4">
        <v>14</v>
      </c>
      <c r="P127">
        <v>1</v>
      </c>
      <c r="Q127">
        <v>11</v>
      </c>
      <c r="R127">
        <v>17</v>
      </c>
      <c r="S127" s="4">
        <v>28</v>
      </c>
      <c r="T127">
        <v>3</v>
      </c>
      <c r="U127">
        <v>8</v>
      </c>
      <c r="V127">
        <v>10</v>
      </c>
      <c r="W127" s="6">
        <v>18</v>
      </c>
      <c r="X127">
        <v>1</v>
      </c>
      <c r="Y127">
        <v>12</v>
      </c>
      <c r="Z127">
        <v>7</v>
      </c>
      <c r="AA127" s="6">
        <v>19</v>
      </c>
      <c r="AB127">
        <v>1</v>
      </c>
      <c r="AC127">
        <v>3</v>
      </c>
      <c r="AD127">
        <v>6</v>
      </c>
      <c r="AE127" s="6">
        <v>9</v>
      </c>
      <c r="AF127">
        <v>1</v>
      </c>
      <c r="AG127">
        <v>6</v>
      </c>
      <c r="AH127">
        <v>5</v>
      </c>
      <c r="AI127" s="6">
        <v>11</v>
      </c>
      <c r="AJ127">
        <v>1</v>
      </c>
      <c r="AK127">
        <v>4</v>
      </c>
      <c r="AL127">
        <v>6</v>
      </c>
      <c r="AM127" s="6">
        <v>10</v>
      </c>
      <c r="AN127">
        <v>1</v>
      </c>
      <c r="AO127">
        <v>9</v>
      </c>
      <c r="AP127">
        <v>4</v>
      </c>
      <c r="AQ127" s="6">
        <v>13</v>
      </c>
      <c r="AR127">
        <v>1</v>
      </c>
      <c r="AS127">
        <v>42</v>
      </c>
      <c r="AT127">
        <v>38</v>
      </c>
      <c r="AU127" s="6">
        <v>80</v>
      </c>
      <c r="AV127">
        <v>6</v>
      </c>
      <c r="AW127">
        <v>0</v>
      </c>
      <c r="AX127">
        <v>0</v>
      </c>
      <c r="AY127" s="7">
        <v>0</v>
      </c>
      <c r="AZ127">
        <v>0</v>
      </c>
      <c r="BA127">
        <v>0</v>
      </c>
      <c r="BB127">
        <v>0</v>
      </c>
      <c r="BC127" s="7">
        <v>0</v>
      </c>
      <c r="BD127">
        <v>0</v>
      </c>
      <c r="BE127">
        <v>0</v>
      </c>
      <c r="BF127">
        <v>0</v>
      </c>
      <c r="BG127" s="7">
        <v>0</v>
      </c>
      <c r="BH127">
        <v>0</v>
      </c>
      <c r="BI127">
        <v>0</v>
      </c>
      <c r="BJ127">
        <v>0</v>
      </c>
      <c r="BK127" s="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53</v>
      </c>
      <c r="CP127">
        <v>55</v>
      </c>
      <c r="CQ127" s="8">
        <v>108</v>
      </c>
      <c r="CR127">
        <v>9</v>
      </c>
    </row>
    <row r="128" spans="1:96">
      <c r="A128">
        <v>64020000</v>
      </c>
      <c r="B128" t="s">
        <v>334</v>
      </c>
      <c r="C128">
        <v>64020161</v>
      </c>
      <c r="D128" t="s">
        <v>236</v>
      </c>
      <c r="E128">
        <v>0</v>
      </c>
      <c r="F128">
        <v>0</v>
      </c>
      <c r="G128" s="4">
        <v>0</v>
      </c>
      <c r="H128">
        <v>0</v>
      </c>
      <c r="I128">
        <v>4</v>
      </c>
      <c r="J128">
        <v>5</v>
      </c>
      <c r="K128" s="4">
        <v>9</v>
      </c>
      <c r="L128">
        <v>1</v>
      </c>
      <c r="M128">
        <v>1</v>
      </c>
      <c r="N128">
        <v>3</v>
      </c>
      <c r="O128" s="4">
        <v>4</v>
      </c>
      <c r="P128">
        <v>1</v>
      </c>
      <c r="Q128">
        <v>5</v>
      </c>
      <c r="R128">
        <v>8</v>
      </c>
      <c r="S128" s="4">
        <v>13</v>
      </c>
      <c r="T128">
        <v>2</v>
      </c>
      <c r="U128">
        <v>2</v>
      </c>
      <c r="V128">
        <v>3</v>
      </c>
      <c r="W128" s="6">
        <v>5</v>
      </c>
      <c r="X128">
        <v>1</v>
      </c>
      <c r="Y128">
        <v>2</v>
      </c>
      <c r="Z128">
        <v>3</v>
      </c>
      <c r="AA128" s="6">
        <v>5</v>
      </c>
      <c r="AB128">
        <v>1</v>
      </c>
      <c r="AC128">
        <v>3</v>
      </c>
      <c r="AD128">
        <v>6</v>
      </c>
      <c r="AE128" s="6">
        <v>9</v>
      </c>
      <c r="AF128">
        <v>1</v>
      </c>
      <c r="AG128">
        <v>3</v>
      </c>
      <c r="AH128">
        <v>1</v>
      </c>
      <c r="AI128" s="6">
        <v>4</v>
      </c>
      <c r="AJ128">
        <v>1</v>
      </c>
      <c r="AK128">
        <v>2</v>
      </c>
      <c r="AL128">
        <v>0</v>
      </c>
      <c r="AM128" s="6">
        <v>2</v>
      </c>
      <c r="AN128">
        <v>1</v>
      </c>
      <c r="AO128">
        <v>5</v>
      </c>
      <c r="AP128">
        <v>3</v>
      </c>
      <c r="AQ128" s="6">
        <v>8</v>
      </c>
      <c r="AR128">
        <v>1</v>
      </c>
      <c r="AS128">
        <v>17</v>
      </c>
      <c r="AT128">
        <v>16</v>
      </c>
      <c r="AU128" s="6">
        <v>33</v>
      </c>
      <c r="AV128">
        <v>6</v>
      </c>
      <c r="AW128">
        <v>0</v>
      </c>
      <c r="AX128">
        <v>0</v>
      </c>
      <c r="AY128" s="7">
        <v>0</v>
      </c>
      <c r="AZ128">
        <v>0</v>
      </c>
      <c r="BA128">
        <v>0</v>
      </c>
      <c r="BB128">
        <v>0</v>
      </c>
      <c r="BC128" s="7">
        <v>0</v>
      </c>
      <c r="BD128">
        <v>0</v>
      </c>
      <c r="BE128">
        <v>0</v>
      </c>
      <c r="BF128">
        <v>0</v>
      </c>
      <c r="BG128" s="7">
        <v>0</v>
      </c>
      <c r="BH128">
        <v>0</v>
      </c>
      <c r="BI128">
        <v>0</v>
      </c>
      <c r="BJ128">
        <v>0</v>
      </c>
      <c r="BK128" s="7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22</v>
      </c>
      <c r="CP128">
        <v>24</v>
      </c>
      <c r="CQ128" s="8">
        <v>46</v>
      </c>
      <c r="CR128">
        <v>8</v>
      </c>
    </row>
    <row r="129" spans="1:96">
      <c r="A129">
        <v>64020000</v>
      </c>
      <c r="B129" t="s">
        <v>334</v>
      </c>
      <c r="C129">
        <v>64020162</v>
      </c>
      <c r="D129" t="s">
        <v>238</v>
      </c>
      <c r="E129">
        <v>0</v>
      </c>
      <c r="F129">
        <v>0</v>
      </c>
      <c r="G129" s="4">
        <v>0</v>
      </c>
      <c r="H129">
        <v>0</v>
      </c>
      <c r="I129">
        <v>0</v>
      </c>
      <c r="J129">
        <v>0</v>
      </c>
      <c r="K129" s="4">
        <v>0</v>
      </c>
      <c r="L129">
        <v>0</v>
      </c>
      <c r="M129">
        <v>2</v>
      </c>
      <c r="N129">
        <v>0</v>
      </c>
      <c r="O129" s="4">
        <v>2</v>
      </c>
      <c r="P129">
        <v>1</v>
      </c>
      <c r="Q129">
        <v>2</v>
      </c>
      <c r="R129">
        <v>0</v>
      </c>
      <c r="S129" s="4">
        <v>2</v>
      </c>
      <c r="T129">
        <v>1</v>
      </c>
      <c r="U129">
        <v>4</v>
      </c>
      <c r="V129">
        <v>0</v>
      </c>
      <c r="W129" s="6">
        <v>4</v>
      </c>
      <c r="X129">
        <v>1</v>
      </c>
      <c r="Y129">
        <v>1</v>
      </c>
      <c r="Z129">
        <v>0</v>
      </c>
      <c r="AA129" s="6">
        <v>1</v>
      </c>
      <c r="AB129">
        <v>1</v>
      </c>
      <c r="AC129">
        <v>0</v>
      </c>
      <c r="AD129">
        <v>0</v>
      </c>
      <c r="AE129" s="6">
        <v>0</v>
      </c>
      <c r="AF129">
        <v>0</v>
      </c>
      <c r="AG129">
        <v>1</v>
      </c>
      <c r="AH129">
        <v>0</v>
      </c>
      <c r="AI129" s="6">
        <v>1</v>
      </c>
      <c r="AJ129">
        <v>1</v>
      </c>
      <c r="AK129">
        <v>2</v>
      </c>
      <c r="AL129">
        <v>0</v>
      </c>
      <c r="AM129" s="6">
        <v>2</v>
      </c>
      <c r="AN129">
        <v>1</v>
      </c>
      <c r="AO129">
        <v>0</v>
      </c>
      <c r="AP129">
        <v>0</v>
      </c>
      <c r="AQ129" s="6">
        <v>0</v>
      </c>
      <c r="AR129">
        <v>0</v>
      </c>
      <c r="AS129">
        <v>8</v>
      </c>
      <c r="AT129">
        <v>0</v>
      </c>
      <c r="AU129" s="6">
        <v>8</v>
      </c>
      <c r="AV129">
        <v>4</v>
      </c>
      <c r="AW129">
        <v>0</v>
      </c>
      <c r="AX129">
        <v>0</v>
      </c>
      <c r="AY129" s="7">
        <v>0</v>
      </c>
      <c r="AZ129">
        <v>0</v>
      </c>
      <c r="BA129">
        <v>0</v>
      </c>
      <c r="BB129">
        <v>0</v>
      </c>
      <c r="BC129" s="7">
        <v>0</v>
      </c>
      <c r="BD129">
        <v>0</v>
      </c>
      <c r="BE129">
        <v>0</v>
      </c>
      <c r="BF129">
        <v>0</v>
      </c>
      <c r="BG129" s="7">
        <v>0</v>
      </c>
      <c r="BH129">
        <v>0</v>
      </c>
      <c r="BI129">
        <v>0</v>
      </c>
      <c r="BJ129">
        <v>0</v>
      </c>
      <c r="BK129" s="7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10</v>
      </c>
      <c r="CP129">
        <v>0</v>
      </c>
      <c r="CQ129" s="8">
        <v>10</v>
      </c>
      <c r="CR129">
        <v>5</v>
      </c>
    </row>
    <row r="130" spans="1:96">
      <c r="A130">
        <v>64020000</v>
      </c>
      <c r="B130" t="s">
        <v>334</v>
      </c>
      <c r="C130">
        <v>64020163</v>
      </c>
      <c r="D130" t="s">
        <v>48</v>
      </c>
      <c r="E130">
        <v>0</v>
      </c>
      <c r="F130">
        <v>0</v>
      </c>
      <c r="G130" s="4">
        <v>0</v>
      </c>
      <c r="H130">
        <v>0</v>
      </c>
      <c r="I130">
        <v>9</v>
      </c>
      <c r="J130">
        <v>4</v>
      </c>
      <c r="K130" s="4">
        <v>13</v>
      </c>
      <c r="L130">
        <v>1</v>
      </c>
      <c r="M130">
        <v>12</v>
      </c>
      <c r="N130">
        <v>9</v>
      </c>
      <c r="O130" s="4">
        <v>21</v>
      </c>
      <c r="P130">
        <v>1</v>
      </c>
      <c r="Q130">
        <v>21</v>
      </c>
      <c r="R130">
        <v>13</v>
      </c>
      <c r="S130" s="4">
        <v>34</v>
      </c>
      <c r="T130">
        <v>2</v>
      </c>
      <c r="U130">
        <v>11</v>
      </c>
      <c r="V130">
        <v>13</v>
      </c>
      <c r="W130" s="6">
        <v>24</v>
      </c>
      <c r="X130">
        <v>1</v>
      </c>
      <c r="Y130">
        <v>6</v>
      </c>
      <c r="Z130">
        <v>13</v>
      </c>
      <c r="AA130" s="6">
        <v>19</v>
      </c>
      <c r="AB130">
        <v>1</v>
      </c>
      <c r="AC130">
        <v>6</v>
      </c>
      <c r="AD130">
        <v>10</v>
      </c>
      <c r="AE130" s="6">
        <v>16</v>
      </c>
      <c r="AF130">
        <v>1</v>
      </c>
      <c r="AG130">
        <v>5</v>
      </c>
      <c r="AH130">
        <v>10</v>
      </c>
      <c r="AI130" s="6">
        <v>15</v>
      </c>
      <c r="AJ130">
        <v>1</v>
      </c>
      <c r="AK130">
        <v>12</v>
      </c>
      <c r="AL130">
        <v>4</v>
      </c>
      <c r="AM130" s="6">
        <v>16</v>
      </c>
      <c r="AN130">
        <v>1</v>
      </c>
      <c r="AO130">
        <v>13</v>
      </c>
      <c r="AP130">
        <v>9</v>
      </c>
      <c r="AQ130" s="6">
        <v>22</v>
      </c>
      <c r="AR130">
        <v>1</v>
      </c>
      <c r="AS130">
        <v>53</v>
      </c>
      <c r="AT130">
        <v>59</v>
      </c>
      <c r="AU130" s="6">
        <v>112</v>
      </c>
      <c r="AV130">
        <v>6</v>
      </c>
      <c r="AW130">
        <v>24</v>
      </c>
      <c r="AX130">
        <v>13</v>
      </c>
      <c r="AY130" s="7">
        <v>37</v>
      </c>
      <c r="AZ130">
        <v>1</v>
      </c>
      <c r="BA130">
        <v>18</v>
      </c>
      <c r="BB130">
        <v>9</v>
      </c>
      <c r="BC130" s="7">
        <v>27</v>
      </c>
      <c r="BD130">
        <v>1</v>
      </c>
      <c r="BE130">
        <v>23</v>
      </c>
      <c r="BF130">
        <v>11</v>
      </c>
      <c r="BG130" s="7">
        <v>34</v>
      </c>
      <c r="BH130">
        <v>1</v>
      </c>
      <c r="BI130">
        <v>65</v>
      </c>
      <c r="BJ130">
        <v>33</v>
      </c>
      <c r="BK130" s="7">
        <v>98</v>
      </c>
      <c r="BL130">
        <v>3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139</v>
      </c>
      <c r="CP130">
        <v>105</v>
      </c>
      <c r="CQ130" s="8">
        <v>244</v>
      </c>
      <c r="CR130">
        <v>11</v>
      </c>
    </row>
    <row r="131" spans="1:96">
      <c r="A131">
        <v>64020000</v>
      </c>
      <c r="B131" t="s">
        <v>334</v>
      </c>
      <c r="C131">
        <v>64020164</v>
      </c>
      <c r="D131" t="s">
        <v>348</v>
      </c>
      <c r="E131">
        <v>0</v>
      </c>
      <c r="F131">
        <v>4</v>
      </c>
      <c r="G131" s="4">
        <v>4</v>
      </c>
      <c r="H131">
        <v>1</v>
      </c>
      <c r="I131">
        <v>1</v>
      </c>
      <c r="J131">
        <v>4</v>
      </c>
      <c r="K131" s="4">
        <v>5</v>
      </c>
      <c r="L131">
        <v>1</v>
      </c>
      <c r="M131">
        <v>1</v>
      </c>
      <c r="N131">
        <v>1</v>
      </c>
      <c r="O131" s="4">
        <v>2</v>
      </c>
      <c r="P131">
        <v>1</v>
      </c>
      <c r="Q131">
        <v>2</v>
      </c>
      <c r="R131">
        <v>9</v>
      </c>
      <c r="S131" s="4">
        <v>11</v>
      </c>
      <c r="T131">
        <v>3</v>
      </c>
      <c r="U131">
        <v>3</v>
      </c>
      <c r="V131">
        <v>0</v>
      </c>
      <c r="W131" s="6">
        <v>3</v>
      </c>
      <c r="X131">
        <v>1</v>
      </c>
      <c r="Y131">
        <v>0</v>
      </c>
      <c r="Z131">
        <v>2</v>
      </c>
      <c r="AA131" s="6">
        <v>2</v>
      </c>
      <c r="AB131">
        <v>1</v>
      </c>
      <c r="AC131">
        <v>1</v>
      </c>
      <c r="AD131">
        <v>4</v>
      </c>
      <c r="AE131" s="6">
        <v>5</v>
      </c>
      <c r="AF131">
        <v>1</v>
      </c>
      <c r="AG131">
        <v>3</v>
      </c>
      <c r="AH131">
        <v>1</v>
      </c>
      <c r="AI131" s="6">
        <v>4</v>
      </c>
      <c r="AJ131">
        <v>1</v>
      </c>
      <c r="AK131">
        <v>3</v>
      </c>
      <c r="AL131">
        <v>6</v>
      </c>
      <c r="AM131" s="6">
        <v>9</v>
      </c>
      <c r="AN131">
        <v>1</v>
      </c>
      <c r="AO131">
        <v>3</v>
      </c>
      <c r="AP131">
        <v>4</v>
      </c>
      <c r="AQ131" s="6">
        <v>7</v>
      </c>
      <c r="AR131">
        <v>1</v>
      </c>
      <c r="AS131">
        <v>13</v>
      </c>
      <c r="AT131">
        <v>17</v>
      </c>
      <c r="AU131" s="6">
        <v>30</v>
      </c>
      <c r="AV131">
        <v>6</v>
      </c>
      <c r="AW131">
        <v>0</v>
      </c>
      <c r="AX131">
        <v>0</v>
      </c>
      <c r="AY131" s="7">
        <v>0</v>
      </c>
      <c r="AZ131">
        <v>0</v>
      </c>
      <c r="BA131">
        <v>0</v>
      </c>
      <c r="BB131">
        <v>0</v>
      </c>
      <c r="BC131" s="7">
        <v>0</v>
      </c>
      <c r="BD131">
        <v>0</v>
      </c>
      <c r="BE131">
        <v>0</v>
      </c>
      <c r="BF131">
        <v>0</v>
      </c>
      <c r="BG131" s="7">
        <v>0</v>
      </c>
      <c r="BH131">
        <v>0</v>
      </c>
      <c r="BI131">
        <v>0</v>
      </c>
      <c r="BJ131">
        <v>0</v>
      </c>
      <c r="BK131" s="7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15</v>
      </c>
      <c r="CP131">
        <v>26</v>
      </c>
      <c r="CQ131" s="8">
        <v>41</v>
      </c>
      <c r="CR131">
        <v>9</v>
      </c>
    </row>
    <row r="132" spans="1:96">
      <c r="A132">
        <v>64020000</v>
      </c>
      <c r="B132" t="s">
        <v>334</v>
      </c>
      <c r="C132">
        <v>64020165</v>
      </c>
      <c r="D132" t="s">
        <v>246</v>
      </c>
      <c r="E132">
        <v>3</v>
      </c>
      <c r="F132">
        <v>1</v>
      </c>
      <c r="G132" s="4">
        <v>4</v>
      </c>
      <c r="H132">
        <v>1</v>
      </c>
      <c r="I132">
        <v>1</v>
      </c>
      <c r="J132">
        <v>3</v>
      </c>
      <c r="K132" s="4">
        <v>4</v>
      </c>
      <c r="L132">
        <v>1</v>
      </c>
      <c r="M132">
        <v>2</v>
      </c>
      <c r="N132">
        <v>3</v>
      </c>
      <c r="O132" s="4">
        <v>5</v>
      </c>
      <c r="P132">
        <v>1</v>
      </c>
      <c r="Q132">
        <v>6</v>
      </c>
      <c r="R132">
        <v>7</v>
      </c>
      <c r="S132" s="4">
        <v>13</v>
      </c>
      <c r="T132">
        <v>3</v>
      </c>
      <c r="U132">
        <v>4</v>
      </c>
      <c r="V132">
        <v>4</v>
      </c>
      <c r="W132" s="6">
        <v>8</v>
      </c>
      <c r="X132">
        <v>1</v>
      </c>
      <c r="Y132">
        <v>4</v>
      </c>
      <c r="Z132">
        <v>2</v>
      </c>
      <c r="AA132" s="6">
        <v>6</v>
      </c>
      <c r="AB132">
        <v>1</v>
      </c>
      <c r="AC132">
        <v>3</v>
      </c>
      <c r="AD132">
        <v>0</v>
      </c>
      <c r="AE132" s="6">
        <v>3</v>
      </c>
      <c r="AF132">
        <v>1</v>
      </c>
      <c r="AG132">
        <v>3</v>
      </c>
      <c r="AH132">
        <v>3</v>
      </c>
      <c r="AI132" s="6">
        <v>6</v>
      </c>
      <c r="AJ132">
        <v>1</v>
      </c>
      <c r="AK132">
        <v>3</v>
      </c>
      <c r="AL132">
        <v>1</v>
      </c>
      <c r="AM132" s="6">
        <v>4</v>
      </c>
      <c r="AN132">
        <v>1</v>
      </c>
      <c r="AO132">
        <v>1</v>
      </c>
      <c r="AP132">
        <v>1</v>
      </c>
      <c r="AQ132" s="6">
        <v>2</v>
      </c>
      <c r="AR132">
        <v>1</v>
      </c>
      <c r="AS132">
        <v>18</v>
      </c>
      <c r="AT132">
        <v>11</v>
      </c>
      <c r="AU132" s="6">
        <v>29</v>
      </c>
      <c r="AV132">
        <v>6</v>
      </c>
      <c r="AW132">
        <v>0</v>
      </c>
      <c r="AX132">
        <v>0</v>
      </c>
      <c r="AY132" s="7">
        <v>0</v>
      </c>
      <c r="AZ132">
        <v>0</v>
      </c>
      <c r="BA132">
        <v>0</v>
      </c>
      <c r="BB132">
        <v>0</v>
      </c>
      <c r="BC132" s="7">
        <v>0</v>
      </c>
      <c r="BD132">
        <v>0</v>
      </c>
      <c r="BE132">
        <v>0</v>
      </c>
      <c r="BF132">
        <v>0</v>
      </c>
      <c r="BG132" s="7">
        <v>0</v>
      </c>
      <c r="BH132">
        <v>0</v>
      </c>
      <c r="BI132">
        <v>0</v>
      </c>
      <c r="BJ132">
        <v>0</v>
      </c>
      <c r="BK132" s="7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24</v>
      </c>
      <c r="CP132">
        <v>18</v>
      </c>
      <c r="CQ132" s="8">
        <v>42</v>
      </c>
      <c r="CR132">
        <v>9</v>
      </c>
    </row>
    <row r="133" spans="1:96">
      <c r="A133">
        <v>64020000</v>
      </c>
      <c r="B133" t="s">
        <v>334</v>
      </c>
      <c r="C133">
        <v>64020166</v>
      </c>
      <c r="D133" t="s">
        <v>248</v>
      </c>
      <c r="E133">
        <v>2</v>
      </c>
      <c r="F133">
        <v>1</v>
      </c>
      <c r="G133" s="4">
        <v>3</v>
      </c>
      <c r="H133">
        <v>1</v>
      </c>
      <c r="I133">
        <v>7</v>
      </c>
      <c r="J133">
        <v>0</v>
      </c>
      <c r="K133" s="4">
        <v>7</v>
      </c>
      <c r="L133">
        <v>1</v>
      </c>
      <c r="M133">
        <v>2</v>
      </c>
      <c r="N133">
        <v>6</v>
      </c>
      <c r="O133" s="4">
        <v>8</v>
      </c>
      <c r="P133">
        <v>1</v>
      </c>
      <c r="Q133">
        <v>11</v>
      </c>
      <c r="R133">
        <v>7</v>
      </c>
      <c r="S133" s="4">
        <v>18</v>
      </c>
      <c r="T133">
        <v>3</v>
      </c>
      <c r="U133">
        <v>6</v>
      </c>
      <c r="V133">
        <v>2</v>
      </c>
      <c r="W133" s="6">
        <v>8</v>
      </c>
      <c r="X133">
        <v>1</v>
      </c>
      <c r="Y133">
        <v>5</v>
      </c>
      <c r="Z133">
        <v>5</v>
      </c>
      <c r="AA133" s="6">
        <v>10</v>
      </c>
      <c r="AB133">
        <v>1</v>
      </c>
      <c r="AC133">
        <v>6</v>
      </c>
      <c r="AD133">
        <v>5</v>
      </c>
      <c r="AE133" s="6">
        <v>11</v>
      </c>
      <c r="AF133">
        <v>1</v>
      </c>
      <c r="AG133">
        <v>2</v>
      </c>
      <c r="AH133">
        <v>1</v>
      </c>
      <c r="AI133" s="6">
        <v>3</v>
      </c>
      <c r="AJ133">
        <v>1</v>
      </c>
      <c r="AK133">
        <v>1</v>
      </c>
      <c r="AL133">
        <v>3</v>
      </c>
      <c r="AM133" s="6">
        <v>4</v>
      </c>
      <c r="AN133">
        <v>1</v>
      </c>
      <c r="AO133">
        <v>3</v>
      </c>
      <c r="AP133">
        <v>2</v>
      </c>
      <c r="AQ133" s="6">
        <v>5</v>
      </c>
      <c r="AR133">
        <v>1</v>
      </c>
      <c r="AS133">
        <v>23</v>
      </c>
      <c r="AT133">
        <v>18</v>
      </c>
      <c r="AU133" s="6">
        <v>41</v>
      </c>
      <c r="AV133">
        <v>6</v>
      </c>
      <c r="AW133">
        <v>0</v>
      </c>
      <c r="AX133">
        <v>0</v>
      </c>
      <c r="AY133" s="7">
        <v>0</v>
      </c>
      <c r="AZ133">
        <v>0</v>
      </c>
      <c r="BA133">
        <v>0</v>
      </c>
      <c r="BB133">
        <v>0</v>
      </c>
      <c r="BC133" s="7">
        <v>0</v>
      </c>
      <c r="BD133">
        <v>0</v>
      </c>
      <c r="BE133">
        <v>0</v>
      </c>
      <c r="BF133">
        <v>0</v>
      </c>
      <c r="BG133" s="7">
        <v>0</v>
      </c>
      <c r="BH133">
        <v>0</v>
      </c>
      <c r="BI133">
        <v>0</v>
      </c>
      <c r="BJ133">
        <v>0</v>
      </c>
      <c r="BK133" s="7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34</v>
      </c>
      <c r="CP133">
        <v>25</v>
      </c>
      <c r="CQ133" s="8">
        <v>59</v>
      </c>
      <c r="CR133">
        <v>9</v>
      </c>
    </row>
    <row r="134" spans="1:96">
      <c r="A134">
        <v>64020000</v>
      </c>
      <c r="B134" t="s">
        <v>334</v>
      </c>
      <c r="C134">
        <v>64020167</v>
      </c>
      <c r="D134" t="s">
        <v>241</v>
      </c>
      <c r="E134">
        <v>7</v>
      </c>
      <c r="F134">
        <v>6</v>
      </c>
      <c r="G134" s="4">
        <v>13</v>
      </c>
      <c r="H134">
        <v>1</v>
      </c>
      <c r="I134">
        <v>12</v>
      </c>
      <c r="J134">
        <v>6</v>
      </c>
      <c r="K134" s="4">
        <v>18</v>
      </c>
      <c r="L134">
        <v>1</v>
      </c>
      <c r="M134">
        <v>6</v>
      </c>
      <c r="N134">
        <v>9</v>
      </c>
      <c r="O134" s="4">
        <v>15</v>
      </c>
      <c r="P134">
        <v>1</v>
      </c>
      <c r="Q134">
        <v>25</v>
      </c>
      <c r="R134">
        <v>21</v>
      </c>
      <c r="S134" s="4">
        <v>46</v>
      </c>
      <c r="T134">
        <v>3</v>
      </c>
      <c r="U134">
        <v>6</v>
      </c>
      <c r="V134">
        <v>6</v>
      </c>
      <c r="W134" s="6">
        <v>12</v>
      </c>
      <c r="X134">
        <v>1</v>
      </c>
      <c r="Y134">
        <v>1</v>
      </c>
      <c r="Z134">
        <v>4</v>
      </c>
      <c r="AA134" s="6">
        <v>5</v>
      </c>
      <c r="AB134">
        <v>1</v>
      </c>
      <c r="AC134">
        <v>8</v>
      </c>
      <c r="AD134">
        <v>7</v>
      </c>
      <c r="AE134" s="6">
        <v>15</v>
      </c>
      <c r="AF134">
        <v>1</v>
      </c>
      <c r="AG134">
        <v>7</v>
      </c>
      <c r="AH134">
        <v>9</v>
      </c>
      <c r="AI134" s="6">
        <v>16</v>
      </c>
      <c r="AJ134">
        <v>1</v>
      </c>
      <c r="AK134">
        <v>7</v>
      </c>
      <c r="AL134">
        <v>5</v>
      </c>
      <c r="AM134" s="6">
        <v>12</v>
      </c>
      <c r="AN134">
        <v>1</v>
      </c>
      <c r="AO134">
        <v>9</v>
      </c>
      <c r="AP134">
        <v>1</v>
      </c>
      <c r="AQ134" s="6">
        <v>10</v>
      </c>
      <c r="AR134">
        <v>1</v>
      </c>
      <c r="AS134">
        <v>38</v>
      </c>
      <c r="AT134">
        <v>32</v>
      </c>
      <c r="AU134" s="6">
        <v>70</v>
      </c>
      <c r="AV134">
        <v>6</v>
      </c>
      <c r="AW134">
        <v>0</v>
      </c>
      <c r="AX134">
        <v>0</v>
      </c>
      <c r="AY134" s="7">
        <v>0</v>
      </c>
      <c r="AZ134">
        <v>0</v>
      </c>
      <c r="BA134">
        <v>0</v>
      </c>
      <c r="BB134">
        <v>0</v>
      </c>
      <c r="BC134" s="7">
        <v>0</v>
      </c>
      <c r="BD134">
        <v>0</v>
      </c>
      <c r="BE134">
        <v>0</v>
      </c>
      <c r="BF134">
        <v>0</v>
      </c>
      <c r="BG134" s="7">
        <v>0</v>
      </c>
      <c r="BH134">
        <v>0</v>
      </c>
      <c r="BI134">
        <v>0</v>
      </c>
      <c r="BJ134">
        <v>0</v>
      </c>
      <c r="BK134" s="7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63</v>
      </c>
      <c r="CP134">
        <v>53</v>
      </c>
      <c r="CQ134" s="8">
        <v>116</v>
      </c>
      <c r="CR134">
        <v>9</v>
      </c>
    </row>
    <row r="135" spans="1:96">
      <c r="A135">
        <v>64020000</v>
      </c>
      <c r="B135" t="s">
        <v>334</v>
      </c>
      <c r="C135">
        <v>64020168</v>
      </c>
      <c r="D135" t="s">
        <v>243</v>
      </c>
      <c r="E135">
        <v>0</v>
      </c>
      <c r="F135">
        <v>0</v>
      </c>
      <c r="G135" s="4">
        <v>0</v>
      </c>
      <c r="H135">
        <v>0</v>
      </c>
      <c r="I135">
        <v>3</v>
      </c>
      <c r="J135">
        <v>2</v>
      </c>
      <c r="K135" s="4">
        <v>5</v>
      </c>
      <c r="L135">
        <v>1</v>
      </c>
      <c r="M135">
        <v>8</v>
      </c>
      <c r="N135">
        <v>7</v>
      </c>
      <c r="O135" s="4">
        <v>15</v>
      </c>
      <c r="P135">
        <v>1</v>
      </c>
      <c r="Q135">
        <v>11</v>
      </c>
      <c r="R135">
        <v>9</v>
      </c>
      <c r="S135" s="4">
        <v>20</v>
      </c>
      <c r="T135">
        <v>2</v>
      </c>
      <c r="U135">
        <v>3</v>
      </c>
      <c r="V135">
        <v>2</v>
      </c>
      <c r="W135" s="6">
        <v>5</v>
      </c>
      <c r="X135">
        <v>1</v>
      </c>
      <c r="Y135">
        <v>1</v>
      </c>
      <c r="Z135">
        <v>1</v>
      </c>
      <c r="AA135" s="6">
        <v>2</v>
      </c>
      <c r="AB135">
        <v>1</v>
      </c>
      <c r="AC135">
        <v>4</v>
      </c>
      <c r="AD135">
        <v>3</v>
      </c>
      <c r="AE135" s="6">
        <v>7</v>
      </c>
      <c r="AF135">
        <v>1</v>
      </c>
      <c r="AG135">
        <v>2</v>
      </c>
      <c r="AH135">
        <v>6</v>
      </c>
      <c r="AI135" s="6">
        <v>8</v>
      </c>
      <c r="AJ135">
        <v>1</v>
      </c>
      <c r="AK135">
        <v>4</v>
      </c>
      <c r="AL135">
        <v>1</v>
      </c>
      <c r="AM135" s="6">
        <v>5</v>
      </c>
      <c r="AN135">
        <v>1</v>
      </c>
      <c r="AO135">
        <v>4</v>
      </c>
      <c r="AP135">
        <v>3</v>
      </c>
      <c r="AQ135" s="6">
        <v>7</v>
      </c>
      <c r="AR135">
        <v>1</v>
      </c>
      <c r="AS135">
        <v>18</v>
      </c>
      <c r="AT135">
        <v>16</v>
      </c>
      <c r="AU135" s="6">
        <v>34</v>
      </c>
      <c r="AV135">
        <v>6</v>
      </c>
      <c r="AW135">
        <v>0</v>
      </c>
      <c r="AX135">
        <v>0</v>
      </c>
      <c r="AY135" s="7">
        <v>0</v>
      </c>
      <c r="AZ135">
        <v>0</v>
      </c>
      <c r="BA135">
        <v>0</v>
      </c>
      <c r="BB135">
        <v>0</v>
      </c>
      <c r="BC135" s="7">
        <v>0</v>
      </c>
      <c r="BD135">
        <v>0</v>
      </c>
      <c r="BE135">
        <v>0</v>
      </c>
      <c r="BF135">
        <v>0</v>
      </c>
      <c r="BG135" s="7">
        <v>0</v>
      </c>
      <c r="BH135">
        <v>0</v>
      </c>
      <c r="BI135">
        <v>0</v>
      </c>
      <c r="BJ135">
        <v>0</v>
      </c>
      <c r="BK135" s="7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29</v>
      </c>
      <c r="CP135">
        <v>25</v>
      </c>
      <c r="CQ135" s="8">
        <v>54</v>
      </c>
      <c r="CR135">
        <v>8</v>
      </c>
    </row>
    <row r="136" spans="1:96">
      <c r="A136">
        <v>64020000</v>
      </c>
      <c r="B136" t="s">
        <v>334</v>
      </c>
      <c r="C136">
        <v>64020169</v>
      </c>
      <c r="D136" t="s">
        <v>271</v>
      </c>
      <c r="E136">
        <v>20</v>
      </c>
      <c r="F136">
        <v>22</v>
      </c>
      <c r="G136" s="4">
        <v>42</v>
      </c>
      <c r="H136">
        <v>2</v>
      </c>
      <c r="I136">
        <v>31</v>
      </c>
      <c r="J136">
        <v>38</v>
      </c>
      <c r="K136" s="4">
        <v>69</v>
      </c>
      <c r="L136">
        <v>3</v>
      </c>
      <c r="M136">
        <v>48</v>
      </c>
      <c r="N136">
        <v>42</v>
      </c>
      <c r="O136" s="4">
        <v>90</v>
      </c>
      <c r="P136">
        <v>4</v>
      </c>
      <c r="Q136">
        <v>99</v>
      </c>
      <c r="R136">
        <v>102</v>
      </c>
      <c r="S136" s="4">
        <v>201</v>
      </c>
      <c r="T136">
        <v>9</v>
      </c>
      <c r="U136">
        <v>52</v>
      </c>
      <c r="V136">
        <v>56</v>
      </c>
      <c r="W136" s="6">
        <v>108</v>
      </c>
      <c r="X136">
        <v>4</v>
      </c>
      <c r="Y136">
        <v>56</v>
      </c>
      <c r="Z136">
        <v>70</v>
      </c>
      <c r="AA136" s="6">
        <v>126</v>
      </c>
      <c r="AB136">
        <v>4</v>
      </c>
      <c r="AC136">
        <v>61</v>
      </c>
      <c r="AD136">
        <v>47</v>
      </c>
      <c r="AE136" s="6">
        <v>108</v>
      </c>
      <c r="AF136">
        <v>4</v>
      </c>
      <c r="AG136">
        <v>91</v>
      </c>
      <c r="AH136">
        <v>73</v>
      </c>
      <c r="AI136" s="6">
        <v>164</v>
      </c>
      <c r="AJ136">
        <v>5</v>
      </c>
      <c r="AK136">
        <v>56</v>
      </c>
      <c r="AL136">
        <v>68</v>
      </c>
      <c r="AM136" s="6">
        <v>124</v>
      </c>
      <c r="AN136">
        <v>4</v>
      </c>
      <c r="AO136">
        <v>82</v>
      </c>
      <c r="AP136">
        <v>57</v>
      </c>
      <c r="AQ136" s="6">
        <v>139</v>
      </c>
      <c r="AR136">
        <v>4</v>
      </c>
      <c r="AS136">
        <v>398</v>
      </c>
      <c r="AT136">
        <v>371</v>
      </c>
      <c r="AU136" s="6">
        <v>769</v>
      </c>
      <c r="AV136">
        <v>25</v>
      </c>
      <c r="AW136">
        <v>0</v>
      </c>
      <c r="AX136">
        <v>0</v>
      </c>
      <c r="AY136" s="7">
        <v>0</v>
      </c>
      <c r="AZ136">
        <v>0</v>
      </c>
      <c r="BA136">
        <v>0</v>
      </c>
      <c r="BB136">
        <v>0</v>
      </c>
      <c r="BC136" s="7">
        <v>0</v>
      </c>
      <c r="BD136">
        <v>0</v>
      </c>
      <c r="BE136">
        <v>0</v>
      </c>
      <c r="BF136">
        <v>0</v>
      </c>
      <c r="BG136" s="7">
        <v>0</v>
      </c>
      <c r="BH136">
        <v>0</v>
      </c>
      <c r="BI136">
        <v>0</v>
      </c>
      <c r="BJ136">
        <v>0</v>
      </c>
      <c r="BK136" s="7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497</v>
      </c>
      <c r="CP136">
        <v>473</v>
      </c>
      <c r="CQ136" s="8">
        <v>970</v>
      </c>
      <c r="CR136">
        <v>34</v>
      </c>
    </row>
    <row r="137" spans="1:96">
      <c r="A137">
        <v>64020000</v>
      </c>
      <c r="B137" t="s">
        <v>334</v>
      </c>
      <c r="C137">
        <v>64020170</v>
      </c>
      <c r="D137" t="s">
        <v>229</v>
      </c>
      <c r="E137">
        <v>2</v>
      </c>
      <c r="F137">
        <v>2</v>
      </c>
      <c r="G137" s="4">
        <v>4</v>
      </c>
      <c r="H137">
        <v>1</v>
      </c>
      <c r="I137">
        <v>4</v>
      </c>
      <c r="J137">
        <v>1</v>
      </c>
      <c r="K137" s="4">
        <v>5</v>
      </c>
      <c r="L137">
        <v>1</v>
      </c>
      <c r="M137">
        <v>1</v>
      </c>
      <c r="N137">
        <v>4</v>
      </c>
      <c r="O137" s="4">
        <v>5</v>
      </c>
      <c r="P137">
        <v>1</v>
      </c>
      <c r="Q137">
        <v>7</v>
      </c>
      <c r="R137">
        <v>7</v>
      </c>
      <c r="S137" s="4">
        <v>14</v>
      </c>
      <c r="T137">
        <v>3</v>
      </c>
      <c r="U137">
        <v>4</v>
      </c>
      <c r="V137">
        <v>3</v>
      </c>
      <c r="W137" s="6">
        <v>7</v>
      </c>
      <c r="X137">
        <v>1</v>
      </c>
      <c r="Y137">
        <v>2</v>
      </c>
      <c r="Z137">
        <v>3</v>
      </c>
      <c r="AA137" s="6">
        <v>5</v>
      </c>
      <c r="AB137">
        <v>1</v>
      </c>
      <c r="AC137">
        <v>6</v>
      </c>
      <c r="AD137">
        <v>1</v>
      </c>
      <c r="AE137" s="6">
        <v>7</v>
      </c>
      <c r="AF137">
        <v>1</v>
      </c>
      <c r="AG137">
        <v>6</v>
      </c>
      <c r="AH137">
        <v>2</v>
      </c>
      <c r="AI137" s="6">
        <v>8</v>
      </c>
      <c r="AJ137">
        <v>1</v>
      </c>
      <c r="AK137">
        <v>5</v>
      </c>
      <c r="AL137">
        <v>3</v>
      </c>
      <c r="AM137" s="6">
        <v>8</v>
      </c>
      <c r="AN137">
        <v>1</v>
      </c>
      <c r="AO137">
        <v>3</v>
      </c>
      <c r="AP137">
        <v>2</v>
      </c>
      <c r="AQ137" s="6">
        <v>5</v>
      </c>
      <c r="AR137">
        <v>1</v>
      </c>
      <c r="AS137">
        <v>26</v>
      </c>
      <c r="AT137">
        <v>14</v>
      </c>
      <c r="AU137" s="6">
        <v>40</v>
      </c>
      <c r="AV137">
        <v>6</v>
      </c>
      <c r="AW137">
        <v>0</v>
      </c>
      <c r="AX137">
        <v>0</v>
      </c>
      <c r="AY137" s="7">
        <v>0</v>
      </c>
      <c r="AZ137">
        <v>0</v>
      </c>
      <c r="BA137">
        <v>0</v>
      </c>
      <c r="BB137">
        <v>0</v>
      </c>
      <c r="BC137" s="7">
        <v>0</v>
      </c>
      <c r="BD137">
        <v>0</v>
      </c>
      <c r="BE137">
        <v>0</v>
      </c>
      <c r="BF137">
        <v>0</v>
      </c>
      <c r="BG137" s="7">
        <v>0</v>
      </c>
      <c r="BH137">
        <v>0</v>
      </c>
      <c r="BI137">
        <v>0</v>
      </c>
      <c r="BJ137">
        <v>0</v>
      </c>
      <c r="BK137" s="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33</v>
      </c>
      <c r="CP137">
        <v>21</v>
      </c>
      <c r="CQ137" s="8">
        <v>54</v>
      </c>
      <c r="CR137">
        <v>9</v>
      </c>
    </row>
    <row r="138" spans="1:96">
      <c r="A138">
        <v>64020000</v>
      </c>
      <c r="B138" t="s">
        <v>334</v>
      </c>
      <c r="C138">
        <v>64020171</v>
      </c>
      <c r="D138" t="s">
        <v>231</v>
      </c>
      <c r="E138">
        <v>3</v>
      </c>
      <c r="F138">
        <v>2</v>
      </c>
      <c r="G138" s="4">
        <v>5</v>
      </c>
      <c r="H138">
        <v>1</v>
      </c>
      <c r="I138">
        <v>5</v>
      </c>
      <c r="J138">
        <v>1</v>
      </c>
      <c r="K138" s="4">
        <v>6</v>
      </c>
      <c r="L138">
        <v>1</v>
      </c>
      <c r="M138">
        <v>2</v>
      </c>
      <c r="N138">
        <v>1</v>
      </c>
      <c r="O138" s="4">
        <v>3</v>
      </c>
      <c r="P138">
        <v>1</v>
      </c>
      <c r="Q138">
        <v>10</v>
      </c>
      <c r="R138">
        <v>4</v>
      </c>
      <c r="S138" s="4">
        <v>14</v>
      </c>
      <c r="T138">
        <v>3</v>
      </c>
      <c r="U138">
        <v>4</v>
      </c>
      <c r="V138">
        <v>2</v>
      </c>
      <c r="W138" s="6">
        <v>6</v>
      </c>
      <c r="X138">
        <v>1</v>
      </c>
      <c r="Y138">
        <v>0</v>
      </c>
      <c r="Z138">
        <v>0</v>
      </c>
      <c r="AA138" s="6">
        <v>0</v>
      </c>
      <c r="AB138">
        <v>0</v>
      </c>
      <c r="AC138">
        <v>3</v>
      </c>
      <c r="AD138">
        <v>2</v>
      </c>
      <c r="AE138" s="6">
        <v>5</v>
      </c>
      <c r="AF138">
        <v>1</v>
      </c>
      <c r="AG138">
        <v>4</v>
      </c>
      <c r="AH138">
        <v>1</v>
      </c>
      <c r="AI138" s="6">
        <v>5</v>
      </c>
      <c r="AJ138">
        <v>1</v>
      </c>
      <c r="AK138">
        <v>1</v>
      </c>
      <c r="AL138">
        <v>5</v>
      </c>
      <c r="AM138" s="6">
        <v>6</v>
      </c>
      <c r="AN138">
        <v>1</v>
      </c>
      <c r="AO138">
        <v>1</v>
      </c>
      <c r="AP138">
        <v>3</v>
      </c>
      <c r="AQ138" s="6">
        <v>4</v>
      </c>
      <c r="AR138">
        <v>1</v>
      </c>
      <c r="AS138">
        <v>13</v>
      </c>
      <c r="AT138">
        <v>13</v>
      </c>
      <c r="AU138" s="6">
        <v>26</v>
      </c>
      <c r="AV138">
        <v>5</v>
      </c>
      <c r="AW138">
        <v>0</v>
      </c>
      <c r="AX138">
        <v>0</v>
      </c>
      <c r="AY138" s="7">
        <v>0</v>
      </c>
      <c r="AZ138">
        <v>0</v>
      </c>
      <c r="BA138">
        <v>0</v>
      </c>
      <c r="BB138">
        <v>0</v>
      </c>
      <c r="BC138" s="7">
        <v>0</v>
      </c>
      <c r="BD138">
        <v>0</v>
      </c>
      <c r="BE138">
        <v>0</v>
      </c>
      <c r="BF138">
        <v>0</v>
      </c>
      <c r="BG138" s="7">
        <v>0</v>
      </c>
      <c r="BH138">
        <v>0</v>
      </c>
      <c r="BI138">
        <v>0</v>
      </c>
      <c r="BJ138">
        <v>0</v>
      </c>
      <c r="BK138" s="7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23</v>
      </c>
      <c r="CP138">
        <v>17</v>
      </c>
      <c r="CQ138" s="8">
        <v>40</v>
      </c>
      <c r="CR138">
        <v>8</v>
      </c>
    </row>
    <row r="139" spans="1:96">
      <c r="A139">
        <v>64020000</v>
      </c>
      <c r="B139" t="s">
        <v>334</v>
      </c>
      <c r="C139">
        <v>64020172</v>
      </c>
      <c r="D139" t="s">
        <v>134</v>
      </c>
      <c r="E139">
        <v>0</v>
      </c>
      <c r="F139">
        <v>0</v>
      </c>
      <c r="G139" s="4">
        <v>0</v>
      </c>
      <c r="H139">
        <v>0</v>
      </c>
      <c r="I139">
        <v>0</v>
      </c>
      <c r="J139">
        <v>0</v>
      </c>
      <c r="K139" s="4">
        <v>0</v>
      </c>
      <c r="L139">
        <v>0</v>
      </c>
      <c r="M139">
        <v>0</v>
      </c>
      <c r="N139">
        <v>0</v>
      </c>
      <c r="O139" s="4">
        <v>0</v>
      </c>
      <c r="P139">
        <v>0</v>
      </c>
      <c r="Q139">
        <v>0</v>
      </c>
      <c r="R139">
        <v>0</v>
      </c>
      <c r="S139" s="4">
        <v>0</v>
      </c>
      <c r="T139">
        <v>0</v>
      </c>
      <c r="U139">
        <v>10</v>
      </c>
      <c r="V139">
        <v>7</v>
      </c>
      <c r="W139" s="6">
        <v>17</v>
      </c>
      <c r="X139">
        <v>1</v>
      </c>
      <c r="Y139">
        <v>8</v>
      </c>
      <c r="Z139">
        <v>9</v>
      </c>
      <c r="AA139" s="6">
        <v>17</v>
      </c>
      <c r="AB139">
        <v>1</v>
      </c>
      <c r="AC139">
        <v>7</v>
      </c>
      <c r="AD139">
        <v>5</v>
      </c>
      <c r="AE139" s="6">
        <v>12</v>
      </c>
      <c r="AF139">
        <v>1</v>
      </c>
      <c r="AG139">
        <v>6</v>
      </c>
      <c r="AH139">
        <v>10</v>
      </c>
      <c r="AI139" s="6">
        <v>16</v>
      </c>
      <c r="AJ139">
        <v>1</v>
      </c>
      <c r="AK139">
        <v>10</v>
      </c>
      <c r="AL139">
        <v>8</v>
      </c>
      <c r="AM139" s="6">
        <v>18</v>
      </c>
      <c r="AN139">
        <v>1</v>
      </c>
      <c r="AO139">
        <v>13</v>
      </c>
      <c r="AP139">
        <v>3</v>
      </c>
      <c r="AQ139" s="6">
        <v>16</v>
      </c>
      <c r="AR139">
        <v>1</v>
      </c>
      <c r="AS139">
        <v>54</v>
      </c>
      <c r="AT139">
        <v>42</v>
      </c>
      <c r="AU139" s="6">
        <v>96</v>
      </c>
      <c r="AV139">
        <v>6</v>
      </c>
      <c r="AW139">
        <v>8</v>
      </c>
      <c r="AX139">
        <v>10</v>
      </c>
      <c r="AY139" s="7">
        <v>18</v>
      </c>
      <c r="AZ139">
        <v>1</v>
      </c>
      <c r="BA139">
        <v>4</v>
      </c>
      <c r="BB139">
        <v>8</v>
      </c>
      <c r="BC139" s="7">
        <v>12</v>
      </c>
      <c r="BD139">
        <v>1</v>
      </c>
      <c r="BE139">
        <v>6</v>
      </c>
      <c r="BF139">
        <v>5</v>
      </c>
      <c r="BG139" s="7">
        <v>11</v>
      </c>
      <c r="BH139">
        <v>1</v>
      </c>
      <c r="BI139">
        <v>18</v>
      </c>
      <c r="BJ139">
        <v>23</v>
      </c>
      <c r="BK139" s="7">
        <v>41</v>
      </c>
      <c r="BL139">
        <v>3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72</v>
      </c>
      <c r="CP139">
        <v>65</v>
      </c>
      <c r="CQ139" s="8">
        <v>137</v>
      </c>
      <c r="CR139">
        <v>9</v>
      </c>
    </row>
    <row r="140" spans="1:96">
      <c r="A140">
        <v>64020000</v>
      </c>
      <c r="B140" t="s">
        <v>334</v>
      </c>
      <c r="C140">
        <v>64020173</v>
      </c>
      <c r="D140" t="s">
        <v>77</v>
      </c>
      <c r="E140">
        <v>0</v>
      </c>
      <c r="F140">
        <v>0</v>
      </c>
      <c r="G140" s="4">
        <v>0</v>
      </c>
      <c r="H140">
        <v>0</v>
      </c>
      <c r="I140">
        <v>10</v>
      </c>
      <c r="J140">
        <v>9</v>
      </c>
      <c r="K140" s="4">
        <v>19</v>
      </c>
      <c r="L140">
        <v>1</v>
      </c>
      <c r="M140">
        <v>9</v>
      </c>
      <c r="N140">
        <v>8</v>
      </c>
      <c r="O140" s="4">
        <v>17</v>
      </c>
      <c r="P140">
        <v>1</v>
      </c>
      <c r="Q140">
        <v>19</v>
      </c>
      <c r="R140">
        <v>17</v>
      </c>
      <c r="S140" s="4">
        <v>36</v>
      </c>
      <c r="T140">
        <v>2</v>
      </c>
      <c r="U140">
        <v>4</v>
      </c>
      <c r="V140">
        <v>7</v>
      </c>
      <c r="W140" s="6">
        <v>11</v>
      </c>
      <c r="X140">
        <v>1</v>
      </c>
      <c r="Y140">
        <v>13</v>
      </c>
      <c r="Z140">
        <v>8</v>
      </c>
      <c r="AA140" s="6">
        <v>21</v>
      </c>
      <c r="AB140">
        <v>1</v>
      </c>
      <c r="AC140">
        <v>9</v>
      </c>
      <c r="AD140">
        <v>6</v>
      </c>
      <c r="AE140" s="6">
        <v>15</v>
      </c>
      <c r="AF140">
        <v>1</v>
      </c>
      <c r="AG140">
        <v>6</v>
      </c>
      <c r="AH140">
        <v>9</v>
      </c>
      <c r="AI140" s="6">
        <v>15</v>
      </c>
      <c r="AJ140">
        <v>1</v>
      </c>
      <c r="AK140">
        <v>2</v>
      </c>
      <c r="AL140">
        <v>9</v>
      </c>
      <c r="AM140" s="6">
        <v>11</v>
      </c>
      <c r="AN140">
        <v>1</v>
      </c>
      <c r="AO140">
        <v>13</v>
      </c>
      <c r="AP140">
        <v>10</v>
      </c>
      <c r="AQ140" s="6">
        <v>23</v>
      </c>
      <c r="AR140">
        <v>1</v>
      </c>
      <c r="AS140">
        <v>47</v>
      </c>
      <c r="AT140">
        <v>49</v>
      </c>
      <c r="AU140" s="6">
        <v>96</v>
      </c>
      <c r="AV140">
        <v>6</v>
      </c>
      <c r="AW140">
        <v>15</v>
      </c>
      <c r="AX140">
        <v>11</v>
      </c>
      <c r="AY140" s="7">
        <v>26</v>
      </c>
      <c r="AZ140">
        <v>1</v>
      </c>
      <c r="BA140">
        <v>12</v>
      </c>
      <c r="BB140">
        <v>7</v>
      </c>
      <c r="BC140" s="7">
        <v>19</v>
      </c>
      <c r="BD140">
        <v>1</v>
      </c>
      <c r="BE140">
        <v>22</v>
      </c>
      <c r="BF140">
        <v>7</v>
      </c>
      <c r="BG140" s="7">
        <v>29</v>
      </c>
      <c r="BH140">
        <v>1</v>
      </c>
      <c r="BI140">
        <v>49</v>
      </c>
      <c r="BJ140">
        <v>25</v>
      </c>
      <c r="BK140" s="7">
        <v>74</v>
      </c>
      <c r="BL140">
        <v>3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115</v>
      </c>
      <c r="CP140">
        <v>91</v>
      </c>
      <c r="CQ140" s="8">
        <v>206</v>
      </c>
      <c r="CR140">
        <v>11</v>
      </c>
    </row>
    <row r="141" spans="1:96">
      <c r="A141">
        <v>64020000</v>
      </c>
      <c r="B141" t="s">
        <v>334</v>
      </c>
      <c r="C141">
        <v>64020174</v>
      </c>
      <c r="D141" t="s">
        <v>78</v>
      </c>
      <c r="E141">
        <v>0</v>
      </c>
      <c r="F141">
        <v>0</v>
      </c>
      <c r="G141" s="4">
        <v>0</v>
      </c>
      <c r="H141">
        <v>0</v>
      </c>
      <c r="I141">
        <v>5</v>
      </c>
      <c r="J141">
        <v>5</v>
      </c>
      <c r="K141" s="4">
        <v>10</v>
      </c>
      <c r="L141">
        <v>1</v>
      </c>
      <c r="M141">
        <v>5</v>
      </c>
      <c r="N141">
        <v>8</v>
      </c>
      <c r="O141" s="4">
        <v>13</v>
      </c>
      <c r="P141">
        <v>1</v>
      </c>
      <c r="Q141">
        <v>10</v>
      </c>
      <c r="R141">
        <v>13</v>
      </c>
      <c r="S141" s="4">
        <v>23</v>
      </c>
      <c r="T141">
        <v>2</v>
      </c>
      <c r="U141">
        <v>8</v>
      </c>
      <c r="V141">
        <v>3</v>
      </c>
      <c r="W141" s="6">
        <v>11</v>
      </c>
      <c r="X141">
        <v>1</v>
      </c>
      <c r="Y141">
        <v>4</v>
      </c>
      <c r="Z141">
        <v>5</v>
      </c>
      <c r="AA141" s="6">
        <v>9</v>
      </c>
      <c r="AB141">
        <v>1</v>
      </c>
      <c r="AC141">
        <v>5</v>
      </c>
      <c r="AD141">
        <v>4</v>
      </c>
      <c r="AE141" s="6">
        <v>9</v>
      </c>
      <c r="AF141">
        <v>1</v>
      </c>
      <c r="AG141">
        <v>5</v>
      </c>
      <c r="AH141">
        <v>4</v>
      </c>
      <c r="AI141" s="6">
        <v>9</v>
      </c>
      <c r="AJ141">
        <v>1</v>
      </c>
      <c r="AK141">
        <v>8</v>
      </c>
      <c r="AL141">
        <v>2</v>
      </c>
      <c r="AM141" s="6">
        <v>10</v>
      </c>
      <c r="AN141">
        <v>1</v>
      </c>
      <c r="AO141">
        <v>2</v>
      </c>
      <c r="AP141">
        <v>3</v>
      </c>
      <c r="AQ141" s="6">
        <v>5</v>
      </c>
      <c r="AR141">
        <v>1</v>
      </c>
      <c r="AS141">
        <v>32</v>
      </c>
      <c r="AT141">
        <v>21</v>
      </c>
      <c r="AU141" s="6">
        <v>53</v>
      </c>
      <c r="AV141">
        <v>6</v>
      </c>
      <c r="AW141">
        <v>0</v>
      </c>
      <c r="AX141">
        <v>0</v>
      </c>
      <c r="AY141" s="7">
        <v>0</v>
      </c>
      <c r="AZ141">
        <v>0</v>
      </c>
      <c r="BA141">
        <v>0</v>
      </c>
      <c r="BB141">
        <v>0</v>
      </c>
      <c r="BC141" s="7">
        <v>0</v>
      </c>
      <c r="BD141">
        <v>0</v>
      </c>
      <c r="BE141">
        <v>0</v>
      </c>
      <c r="BF141">
        <v>0</v>
      </c>
      <c r="BG141" s="7">
        <v>0</v>
      </c>
      <c r="BH141">
        <v>0</v>
      </c>
      <c r="BI141">
        <v>0</v>
      </c>
      <c r="BJ141">
        <v>0</v>
      </c>
      <c r="BK141" s="7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42</v>
      </c>
      <c r="CP141">
        <v>34</v>
      </c>
      <c r="CQ141" s="8">
        <v>76</v>
      </c>
      <c r="CR141">
        <v>8</v>
      </c>
    </row>
    <row r="142" spans="1:96">
      <c r="A142">
        <v>64020000</v>
      </c>
      <c r="B142" t="s">
        <v>334</v>
      </c>
      <c r="C142">
        <v>64020175</v>
      </c>
      <c r="D142" t="s">
        <v>79</v>
      </c>
      <c r="E142">
        <v>0</v>
      </c>
      <c r="F142">
        <v>0</v>
      </c>
      <c r="G142" s="4">
        <v>0</v>
      </c>
      <c r="H142">
        <v>0</v>
      </c>
      <c r="I142">
        <v>10</v>
      </c>
      <c r="J142">
        <v>4</v>
      </c>
      <c r="K142" s="4">
        <v>14</v>
      </c>
      <c r="L142">
        <v>1</v>
      </c>
      <c r="M142">
        <v>1</v>
      </c>
      <c r="N142">
        <v>6</v>
      </c>
      <c r="O142" s="4">
        <v>7</v>
      </c>
      <c r="P142">
        <v>1</v>
      </c>
      <c r="Q142">
        <v>11</v>
      </c>
      <c r="R142">
        <v>10</v>
      </c>
      <c r="S142" s="4">
        <v>21</v>
      </c>
      <c r="T142">
        <v>2</v>
      </c>
      <c r="U142">
        <v>2</v>
      </c>
      <c r="V142">
        <v>4</v>
      </c>
      <c r="W142" s="6">
        <v>6</v>
      </c>
      <c r="X142">
        <v>1</v>
      </c>
      <c r="Y142">
        <v>5</v>
      </c>
      <c r="Z142">
        <v>4</v>
      </c>
      <c r="AA142" s="6">
        <v>9</v>
      </c>
      <c r="AB142">
        <v>1</v>
      </c>
      <c r="AC142">
        <v>4</v>
      </c>
      <c r="AD142">
        <v>4</v>
      </c>
      <c r="AE142" s="6">
        <v>8</v>
      </c>
      <c r="AF142">
        <v>1</v>
      </c>
      <c r="AG142">
        <v>4</v>
      </c>
      <c r="AH142">
        <v>4</v>
      </c>
      <c r="AI142" s="6">
        <v>8</v>
      </c>
      <c r="AJ142">
        <v>1</v>
      </c>
      <c r="AK142">
        <v>5</v>
      </c>
      <c r="AL142">
        <v>5</v>
      </c>
      <c r="AM142" s="6">
        <v>10</v>
      </c>
      <c r="AN142">
        <v>1</v>
      </c>
      <c r="AO142">
        <v>2</v>
      </c>
      <c r="AP142">
        <v>2</v>
      </c>
      <c r="AQ142" s="6">
        <v>4</v>
      </c>
      <c r="AR142">
        <v>1</v>
      </c>
      <c r="AS142">
        <v>22</v>
      </c>
      <c r="AT142">
        <v>23</v>
      </c>
      <c r="AU142" s="6">
        <v>45</v>
      </c>
      <c r="AV142">
        <v>6</v>
      </c>
      <c r="AW142">
        <v>0</v>
      </c>
      <c r="AX142">
        <v>0</v>
      </c>
      <c r="AY142" s="7">
        <v>0</v>
      </c>
      <c r="AZ142">
        <v>0</v>
      </c>
      <c r="BA142">
        <v>0</v>
      </c>
      <c r="BB142">
        <v>0</v>
      </c>
      <c r="BC142" s="7">
        <v>0</v>
      </c>
      <c r="BD142">
        <v>0</v>
      </c>
      <c r="BE142">
        <v>0</v>
      </c>
      <c r="BF142">
        <v>0</v>
      </c>
      <c r="BG142" s="7">
        <v>0</v>
      </c>
      <c r="BH142">
        <v>0</v>
      </c>
      <c r="BI142">
        <v>0</v>
      </c>
      <c r="BJ142">
        <v>0</v>
      </c>
      <c r="BK142" s="7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33</v>
      </c>
      <c r="CP142">
        <v>33</v>
      </c>
      <c r="CQ142" s="8">
        <v>66</v>
      </c>
      <c r="CR142">
        <v>8</v>
      </c>
    </row>
    <row r="143" spans="1:96">
      <c r="A143">
        <v>64020000</v>
      </c>
      <c r="B143" t="s">
        <v>334</v>
      </c>
      <c r="C143">
        <v>64020176</v>
      </c>
      <c r="D143" t="s">
        <v>81</v>
      </c>
      <c r="E143">
        <v>0</v>
      </c>
      <c r="F143">
        <v>0</v>
      </c>
      <c r="G143" s="4">
        <v>0</v>
      </c>
      <c r="H143">
        <v>0</v>
      </c>
      <c r="I143">
        <v>2</v>
      </c>
      <c r="J143">
        <v>8</v>
      </c>
      <c r="K143" s="4">
        <v>10</v>
      </c>
      <c r="L143">
        <v>1</v>
      </c>
      <c r="M143">
        <v>10</v>
      </c>
      <c r="N143">
        <v>5</v>
      </c>
      <c r="O143" s="4">
        <v>15</v>
      </c>
      <c r="P143">
        <v>1</v>
      </c>
      <c r="Q143">
        <v>12</v>
      </c>
      <c r="R143">
        <v>13</v>
      </c>
      <c r="S143" s="4">
        <v>25</v>
      </c>
      <c r="T143">
        <v>2</v>
      </c>
      <c r="U143">
        <v>6</v>
      </c>
      <c r="V143">
        <v>6</v>
      </c>
      <c r="W143" s="6">
        <v>12</v>
      </c>
      <c r="X143">
        <v>1</v>
      </c>
      <c r="Y143">
        <v>3</v>
      </c>
      <c r="Z143">
        <v>2</v>
      </c>
      <c r="AA143" s="6">
        <v>5</v>
      </c>
      <c r="AB143">
        <v>1</v>
      </c>
      <c r="AC143">
        <v>4</v>
      </c>
      <c r="AD143">
        <v>4</v>
      </c>
      <c r="AE143" s="6">
        <v>8</v>
      </c>
      <c r="AF143">
        <v>1</v>
      </c>
      <c r="AG143">
        <v>4</v>
      </c>
      <c r="AH143">
        <v>3</v>
      </c>
      <c r="AI143" s="6">
        <v>7</v>
      </c>
      <c r="AJ143">
        <v>1</v>
      </c>
      <c r="AK143">
        <v>4</v>
      </c>
      <c r="AL143">
        <v>6</v>
      </c>
      <c r="AM143" s="6">
        <v>10</v>
      </c>
      <c r="AN143">
        <v>1</v>
      </c>
      <c r="AO143">
        <v>4</v>
      </c>
      <c r="AP143">
        <v>1</v>
      </c>
      <c r="AQ143" s="6">
        <v>5</v>
      </c>
      <c r="AR143">
        <v>1</v>
      </c>
      <c r="AS143">
        <v>25</v>
      </c>
      <c r="AT143">
        <v>22</v>
      </c>
      <c r="AU143" s="6">
        <v>47</v>
      </c>
      <c r="AV143">
        <v>6</v>
      </c>
      <c r="AW143">
        <v>0</v>
      </c>
      <c r="AX143">
        <v>0</v>
      </c>
      <c r="AY143" s="7">
        <v>0</v>
      </c>
      <c r="AZ143">
        <v>0</v>
      </c>
      <c r="BA143">
        <v>0</v>
      </c>
      <c r="BB143">
        <v>0</v>
      </c>
      <c r="BC143" s="7">
        <v>0</v>
      </c>
      <c r="BD143">
        <v>0</v>
      </c>
      <c r="BE143">
        <v>0</v>
      </c>
      <c r="BF143">
        <v>0</v>
      </c>
      <c r="BG143" s="7">
        <v>0</v>
      </c>
      <c r="BH143">
        <v>0</v>
      </c>
      <c r="BI143">
        <v>0</v>
      </c>
      <c r="BJ143">
        <v>0</v>
      </c>
      <c r="BK143" s="7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37</v>
      </c>
      <c r="CP143">
        <v>35</v>
      </c>
      <c r="CQ143" s="8">
        <v>72</v>
      </c>
      <c r="CR143">
        <v>8</v>
      </c>
    </row>
    <row r="144" spans="1:96">
      <c r="A144">
        <v>64020000</v>
      </c>
      <c r="B144" t="s">
        <v>334</v>
      </c>
      <c r="C144">
        <v>64020177</v>
      </c>
      <c r="D144" t="s">
        <v>83</v>
      </c>
      <c r="E144">
        <v>0</v>
      </c>
      <c r="F144">
        <v>0</v>
      </c>
      <c r="G144" s="4">
        <v>0</v>
      </c>
      <c r="H144">
        <v>0</v>
      </c>
      <c r="I144">
        <v>0</v>
      </c>
      <c r="J144">
        <v>0</v>
      </c>
      <c r="K144" s="4">
        <v>0</v>
      </c>
      <c r="L144">
        <v>0</v>
      </c>
      <c r="M144">
        <v>3</v>
      </c>
      <c r="N144">
        <v>1</v>
      </c>
      <c r="O144" s="4">
        <v>4</v>
      </c>
      <c r="P144">
        <v>1</v>
      </c>
      <c r="Q144">
        <v>3</v>
      </c>
      <c r="R144">
        <v>1</v>
      </c>
      <c r="S144" s="4">
        <v>4</v>
      </c>
      <c r="T144">
        <v>1</v>
      </c>
      <c r="U144">
        <v>1</v>
      </c>
      <c r="V144">
        <v>0</v>
      </c>
      <c r="W144" s="6">
        <v>1</v>
      </c>
      <c r="X144">
        <v>1</v>
      </c>
      <c r="Y144">
        <v>0</v>
      </c>
      <c r="Z144">
        <v>2</v>
      </c>
      <c r="AA144" s="6">
        <v>2</v>
      </c>
      <c r="AB144">
        <v>1</v>
      </c>
      <c r="AC144">
        <v>3</v>
      </c>
      <c r="AD144">
        <v>2</v>
      </c>
      <c r="AE144" s="6">
        <v>5</v>
      </c>
      <c r="AF144">
        <v>1</v>
      </c>
      <c r="AG144">
        <v>4</v>
      </c>
      <c r="AH144">
        <v>2</v>
      </c>
      <c r="AI144" s="6">
        <v>6</v>
      </c>
      <c r="AJ144">
        <v>1</v>
      </c>
      <c r="AK144">
        <v>3</v>
      </c>
      <c r="AL144">
        <v>2</v>
      </c>
      <c r="AM144" s="6">
        <v>5</v>
      </c>
      <c r="AN144">
        <v>1</v>
      </c>
      <c r="AO144">
        <v>1</v>
      </c>
      <c r="AP144">
        <v>0</v>
      </c>
      <c r="AQ144" s="6">
        <v>1</v>
      </c>
      <c r="AR144">
        <v>1</v>
      </c>
      <c r="AS144">
        <v>12</v>
      </c>
      <c r="AT144">
        <v>8</v>
      </c>
      <c r="AU144" s="6">
        <v>20</v>
      </c>
      <c r="AV144">
        <v>6</v>
      </c>
      <c r="AW144">
        <v>0</v>
      </c>
      <c r="AX144">
        <v>0</v>
      </c>
      <c r="AY144" s="7">
        <v>0</v>
      </c>
      <c r="AZ144">
        <v>0</v>
      </c>
      <c r="BA144">
        <v>0</v>
      </c>
      <c r="BB144">
        <v>0</v>
      </c>
      <c r="BC144" s="7">
        <v>0</v>
      </c>
      <c r="BD144">
        <v>0</v>
      </c>
      <c r="BE144">
        <v>0</v>
      </c>
      <c r="BF144">
        <v>0</v>
      </c>
      <c r="BG144" s="7">
        <v>0</v>
      </c>
      <c r="BH144">
        <v>0</v>
      </c>
      <c r="BI144">
        <v>0</v>
      </c>
      <c r="BJ144">
        <v>0</v>
      </c>
      <c r="BK144" s="7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15</v>
      </c>
      <c r="CP144">
        <v>9</v>
      </c>
      <c r="CQ144" s="8">
        <v>24</v>
      </c>
      <c r="CR144">
        <v>7</v>
      </c>
    </row>
    <row r="145" spans="1:96">
      <c r="A145">
        <v>64020000</v>
      </c>
      <c r="B145" t="s">
        <v>334</v>
      </c>
      <c r="C145">
        <v>64020178</v>
      </c>
      <c r="D145" t="s">
        <v>85</v>
      </c>
      <c r="E145">
        <v>2</v>
      </c>
      <c r="F145">
        <v>0</v>
      </c>
      <c r="G145" s="4">
        <v>2</v>
      </c>
      <c r="H145">
        <v>1</v>
      </c>
      <c r="I145">
        <v>0</v>
      </c>
      <c r="J145">
        <v>4</v>
      </c>
      <c r="K145" s="4">
        <v>4</v>
      </c>
      <c r="L145">
        <v>1</v>
      </c>
      <c r="M145">
        <v>2</v>
      </c>
      <c r="N145">
        <v>2</v>
      </c>
      <c r="O145" s="4">
        <v>4</v>
      </c>
      <c r="P145">
        <v>1</v>
      </c>
      <c r="Q145">
        <v>4</v>
      </c>
      <c r="R145">
        <v>6</v>
      </c>
      <c r="S145" s="4">
        <v>10</v>
      </c>
      <c r="T145">
        <v>3</v>
      </c>
      <c r="U145">
        <v>2</v>
      </c>
      <c r="V145">
        <v>2</v>
      </c>
      <c r="W145" s="6">
        <v>4</v>
      </c>
      <c r="X145">
        <v>1</v>
      </c>
      <c r="Y145">
        <v>3</v>
      </c>
      <c r="Z145">
        <v>3</v>
      </c>
      <c r="AA145" s="6">
        <v>6</v>
      </c>
      <c r="AB145">
        <v>1</v>
      </c>
      <c r="AC145">
        <v>3</v>
      </c>
      <c r="AD145">
        <v>1</v>
      </c>
      <c r="AE145" s="6">
        <v>4</v>
      </c>
      <c r="AF145">
        <v>1</v>
      </c>
      <c r="AG145">
        <v>7</v>
      </c>
      <c r="AH145">
        <v>3</v>
      </c>
      <c r="AI145" s="6">
        <v>10</v>
      </c>
      <c r="AJ145">
        <v>1</v>
      </c>
      <c r="AK145">
        <v>1</v>
      </c>
      <c r="AL145">
        <v>2</v>
      </c>
      <c r="AM145" s="6">
        <v>3</v>
      </c>
      <c r="AN145">
        <v>1</v>
      </c>
      <c r="AO145">
        <v>7</v>
      </c>
      <c r="AP145">
        <v>2</v>
      </c>
      <c r="AQ145" s="6">
        <v>9</v>
      </c>
      <c r="AR145">
        <v>1</v>
      </c>
      <c r="AS145">
        <v>23</v>
      </c>
      <c r="AT145">
        <v>13</v>
      </c>
      <c r="AU145" s="6">
        <v>36</v>
      </c>
      <c r="AV145">
        <v>6</v>
      </c>
      <c r="AW145">
        <v>0</v>
      </c>
      <c r="AX145">
        <v>0</v>
      </c>
      <c r="AY145" s="7">
        <v>0</v>
      </c>
      <c r="AZ145">
        <v>0</v>
      </c>
      <c r="BA145">
        <v>0</v>
      </c>
      <c r="BB145">
        <v>0</v>
      </c>
      <c r="BC145" s="7">
        <v>0</v>
      </c>
      <c r="BD145">
        <v>0</v>
      </c>
      <c r="BE145">
        <v>0</v>
      </c>
      <c r="BF145">
        <v>0</v>
      </c>
      <c r="BG145" s="7">
        <v>0</v>
      </c>
      <c r="BH145">
        <v>0</v>
      </c>
      <c r="BI145">
        <v>0</v>
      </c>
      <c r="BJ145">
        <v>0</v>
      </c>
      <c r="BK145" s="7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27</v>
      </c>
      <c r="CP145">
        <v>19</v>
      </c>
      <c r="CQ145" s="8">
        <v>46</v>
      </c>
      <c r="CR145">
        <v>9</v>
      </c>
    </row>
    <row r="146" spans="1:96">
      <c r="A146">
        <v>64020000</v>
      </c>
      <c r="B146" t="s">
        <v>334</v>
      </c>
      <c r="C146">
        <v>64020179</v>
      </c>
      <c r="D146" t="s">
        <v>86</v>
      </c>
      <c r="E146">
        <v>0</v>
      </c>
      <c r="F146">
        <v>0</v>
      </c>
      <c r="G146" s="4">
        <v>0</v>
      </c>
      <c r="H146">
        <v>0</v>
      </c>
      <c r="I146">
        <v>6</v>
      </c>
      <c r="J146">
        <v>6</v>
      </c>
      <c r="K146" s="4">
        <v>12</v>
      </c>
      <c r="L146">
        <v>1</v>
      </c>
      <c r="M146">
        <v>5</v>
      </c>
      <c r="N146">
        <v>3</v>
      </c>
      <c r="O146" s="4">
        <v>8</v>
      </c>
      <c r="P146">
        <v>1</v>
      </c>
      <c r="Q146">
        <v>11</v>
      </c>
      <c r="R146">
        <v>9</v>
      </c>
      <c r="S146" s="4">
        <v>20</v>
      </c>
      <c r="T146">
        <v>2</v>
      </c>
      <c r="U146">
        <v>4</v>
      </c>
      <c r="V146">
        <v>4</v>
      </c>
      <c r="W146" s="6">
        <v>8</v>
      </c>
      <c r="X146">
        <v>1</v>
      </c>
      <c r="Y146">
        <v>6</v>
      </c>
      <c r="Z146">
        <v>3</v>
      </c>
      <c r="AA146" s="6">
        <v>9</v>
      </c>
      <c r="AB146">
        <v>1</v>
      </c>
      <c r="AC146">
        <v>5</v>
      </c>
      <c r="AD146">
        <v>1</v>
      </c>
      <c r="AE146" s="6">
        <v>6</v>
      </c>
      <c r="AF146">
        <v>1</v>
      </c>
      <c r="AG146">
        <v>1</v>
      </c>
      <c r="AH146">
        <v>4</v>
      </c>
      <c r="AI146" s="6">
        <v>5</v>
      </c>
      <c r="AJ146">
        <v>1</v>
      </c>
      <c r="AK146">
        <v>2</v>
      </c>
      <c r="AL146">
        <v>3</v>
      </c>
      <c r="AM146" s="6">
        <v>5</v>
      </c>
      <c r="AN146">
        <v>1</v>
      </c>
      <c r="AO146">
        <v>3</v>
      </c>
      <c r="AP146">
        <v>2</v>
      </c>
      <c r="AQ146" s="6">
        <v>5</v>
      </c>
      <c r="AR146">
        <v>1</v>
      </c>
      <c r="AS146">
        <v>21</v>
      </c>
      <c r="AT146">
        <v>17</v>
      </c>
      <c r="AU146" s="6">
        <v>38</v>
      </c>
      <c r="AV146">
        <v>6</v>
      </c>
      <c r="AW146">
        <v>0</v>
      </c>
      <c r="AX146">
        <v>0</v>
      </c>
      <c r="AY146" s="7">
        <v>0</v>
      </c>
      <c r="AZ146">
        <v>0</v>
      </c>
      <c r="BA146">
        <v>0</v>
      </c>
      <c r="BB146">
        <v>0</v>
      </c>
      <c r="BC146" s="7">
        <v>0</v>
      </c>
      <c r="BD146">
        <v>0</v>
      </c>
      <c r="BE146">
        <v>0</v>
      </c>
      <c r="BF146">
        <v>0</v>
      </c>
      <c r="BG146" s="7">
        <v>0</v>
      </c>
      <c r="BH146">
        <v>0</v>
      </c>
      <c r="BI146">
        <v>0</v>
      </c>
      <c r="BJ146">
        <v>0</v>
      </c>
      <c r="BK146" s="7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32</v>
      </c>
      <c r="CP146">
        <v>26</v>
      </c>
      <c r="CQ146" s="8">
        <v>58</v>
      </c>
      <c r="CR146">
        <v>8</v>
      </c>
    </row>
    <row r="147" spans="1:96">
      <c r="A147">
        <v>64020000</v>
      </c>
      <c r="B147" t="s">
        <v>334</v>
      </c>
      <c r="C147">
        <v>64020180</v>
      </c>
      <c r="D147" t="s">
        <v>87</v>
      </c>
      <c r="E147">
        <v>0</v>
      </c>
      <c r="F147">
        <v>0</v>
      </c>
      <c r="G147" s="4">
        <v>0</v>
      </c>
      <c r="H147">
        <v>0</v>
      </c>
      <c r="I147">
        <v>10</v>
      </c>
      <c r="J147">
        <v>7</v>
      </c>
      <c r="K147" s="4">
        <v>17</v>
      </c>
      <c r="L147">
        <v>1</v>
      </c>
      <c r="M147">
        <v>10</v>
      </c>
      <c r="N147">
        <v>6</v>
      </c>
      <c r="O147" s="4">
        <v>16</v>
      </c>
      <c r="P147">
        <v>1</v>
      </c>
      <c r="Q147">
        <v>20</v>
      </c>
      <c r="R147">
        <v>13</v>
      </c>
      <c r="S147" s="4">
        <v>33</v>
      </c>
      <c r="T147">
        <v>2</v>
      </c>
      <c r="U147">
        <v>11</v>
      </c>
      <c r="V147">
        <v>6</v>
      </c>
      <c r="W147" s="6">
        <v>17</v>
      </c>
      <c r="X147">
        <v>1</v>
      </c>
      <c r="Y147">
        <v>5</v>
      </c>
      <c r="Z147">
        <v>6</v>
      </c>
      <c r="AA147" s="6">
        <v>11</v>
      </c>
      <c r="AB147">
        <v>1</v>
      </c>
      <c r="AC147">
        <v>7</v>
      </c>
      <c r="AD147">
        <v>6</v>
      </c>
      <c r="AE147" s="6">
        <v>13</v>
      </c>
      <c r="AF147">
        <v>1</v>
      </c>
      <c r="AG147">
        <v>14</v>
      </c>
      <c r="AH147">
        <v>7</v>
      </c>
      <c r="AI147" s="6">
        <v>21</v>
      </c>
      <c r="AJ147">
        <v>1</v>
      </c>
      <c r="AK147">
        <v>15</v>
      </c>
      <c r="AL147">
        <v>11</v>
      </c>
      <c r="AM147" s="6">
        <v>26</v>
      </c>
      <c r="AN147">
        <v>1</v>
      </c>
      <c r="AO147">
        <v>7</v>
      </c>
      <c r="AP147">
        <v>9</v>
      </c>
      <c r="AQ147" s="6">
        <v>16</v>
      </c>
      <c r="AR147">
        <v>1</v>
      </c>
      <c r="AS147">
        <v>59</v>
      </c>
      <c r="AT147">
        <v>45</v>
      </c>
      <c r="AU147" s="6">
        <v>104</v>
      </c>
      <c r="AV147">
        <v>6</v>
      </c>
      <c r="AW147">
        <v>10</v>
      </c>
      <c r="AX147">
        <v>8</v>
      </c>
      <c r="AY147" s="7">
        <v>18</v>
      </c>
      <c r="AZ147">
        <v>1</v>
      </c>
      <c r="BA147">
        <v>13</v>
      </c>
      <c r="BB147">
        <v>8</v>
      </c>
      <c r="BC147" s="7">
        <v>21</v>
      </c>
      <c r="BD147">
        <v>1</v>
      </c>
      <c r="BE147">
        <v>4</v>
      </c>
      <c r="BF147">
        <v>7</v>
      </c>
      <c r="BG147" s="7">
        <v>11</v>
      </c>
      <c r="BH147">
        <v>1</v>
      </c>
      <c r="BI147">
        <v>27</v>
      </c>
      <c r="BJ147">
        <v>23</v>
      </c>
      <c r="BK147" s="7">
        <v>50</v>
      </c>
      <c r="BL147">
        <v>3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106</v>
      </c>
      <c r="CP147">
        <v>81</v>
      </c>
      <c r="CQ147" s="8">
        <v>187</v>
      </c>
      <c r="CR147">
        <v>11</v>
      </c>
    </row>
    <row r="148" spans="1:96">
      <c r="A148">
        <v>64020000</v>
      </c>
      <c r="B148" t="s">
        <v>334</v>
      </c>
      <c r="C148">
        <v>64020181</v>
      </c>
      <c r="D148" t="s">
        <v>89</v>
      </c>
      <c r="E148">
        <v>4</v>
      </c>
      <c r="F148">
        <v>4</v>
      </c>
      <c r="G148" s="4">
        <v>8</v>
      </c>
      <c r="H148">
        <v>1</v>
      </c>
      <c r="I148">
        <v>2</v>
      </c>
      <c r="J148">
        <v>1</v>
      </c>
      <c r="K148" s="4">
        <v>3</v>
      </c>
      <c r="L148">
        <v>1</v>
      </c>
      <c r="M148">
        <v>2</v>
      </c>
      <c r="N148">
        <v>4</v>
      </c>
      <c r="O148" s="4">
        <v>6</v>
      </c>
      <c r="P148">
        <v>1</v>
      </c>
      <c r="Q148">
        <v>8</v>
      </c>
      <c r="R148">
        <v>9</v>
      </c>
      <c r="S148" s="4">
        <v>17</v>
      </c>
      <c r="T148">
        <v>3</v>
      </c>
      <c r="U148">
        <v>1</v>
      </c>
      <c r="V148">
        <v>1</v>
      </c>
      <c r="W148" s="6">
        <v>2</v>
      </c>
      <c r="X148">
        <v>1</v>
      </c>
      <c r="Y148">
        <v>3</v>
      </c>
      <c r="Z148">
        <v>2</v>
      </c>
      <c r="AA148" s="6">
        <v>5</v>
      </c>
      <c r="AB148">
        <v>1</v>
      </c>
      <c r="AC148">
        <v>4</v>
      </c>
      <c r="AD148">
        <v>3</v>
      </c>
      <c r="AE148" s="6">
        <v>7</v>
      </c>
      <c r="AF148">
        <v>1</v>
      </c>
      <c r="AG148">
        <v>2</v>
      </c>
      <c r="AH148">
        <v>3</v>
      </c>
      <c r="AI148" s="6">
        <v>5</v>
      </c>
      <c r="AJ148">
        <v>1</v>
      </c>
      <c r="AK148">
        <v>4</v>
      </c>
      <c r="AL148">
        <v>2</v>
      </c>
      <c r="AM148" s="6">
        <v>6</v>
      </c>
      <c r="AN148">
        <v>1</v>
      </c>
      <c r="AO148">
        <v>3</v>
      </c>
      <c r="AP148">
        <v>2</v>
      </c>
      <c r="AQ148" s="6">
        <v>5</v>
      </c>
      <c r="AR148">
        <v>1</v>
      </c>
      <c r="AS148">
        <v>17</v>
      </c>
      <c r="AT148">
        <v>13</v>
      </c>
      <c r="AU148" s="6">
        <v>30</v>
      </c>
      <c r="AV148">
        <v>6</v>
      </c>
      <c r="AW148">
        <v>0</v>
      </c>
      <c r="AX148">
        <v>0</v>
      </c>
      <c r="AY148" s="7">
        <v>0</v>
      </c>
      <c r="AZ148">
        <v>0</v>
      </c>
      <c r="BA148">
        <v>0</v>
      </c>
      <c r="BB148">
        <v>0</v>
      </c>
      <c r="BC148" s="7">
        <v>0</v>
      </c>
      <c r="BD148">
        <v>0</v>
      </c>
      <c r="BE148">
        <v>0</v>
      </c>
      <c r="BF148">
        <v>0</v>
      </c>
      <c r="BG148" s="7">
        <v>0</v>
      </c>
      <c r="BH148">
        <v>0</v>
      </c>
      <c r="BI148">
        <v>0</v>
      </c>
      <c r="BJ148">
        <v>0</v>
      </c>
      <c r="BK148" s="7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25</v>
      </c>
      <c r="CP148">
        <v>22</v>
      </c>
      <c r="CQ148" s="8">
        <v>47</v>
      </c>
      <c r="CR148">
        <v>9</v>
      </c>
    </row>
    <row r="149" spans="1:96">
      <c r="A149">
        <v>64020000</v>
      </c>
      <c r="B149" t="s">
        <v>334</v>
      </c>
      <c r="C149">
        <v>64020182</v>
      </c>
      <c r="D149" t="s">
        <v>91</v>
      </c>
      <c r="E149">
        <v>0</v>
      </c>
      <c r="F149">
        <v>0</v>
      </c>
      <c r="G149" s="4">
        <v>0</v>
      </c>
      <c r="H149">
        <v>0</v>
      </c>
      <c r="I149">
        <v>10</v>
      </c>
      <c r="J149">
        <v>5</v>
      </c>
      <c r="K149" s="4">
        <v>15</v>
      </c>
      <c r="L149">
        <v>1</v>
      </c>
      <c r="M149">
        <v>10</v>
      </c>
      <c r="N149">
        <v>11</v>
      </c>
      <c r="O149" s="4">
        <v>21</v>
      </c>
      <c r="P149">
        <v>1</v>
      </c>
      <c r="Q149">
        <v>20</v>
      </c>
      <c r="R149">
        <v>16</v>
      </c>
      <c r="S149" s="4">
        <v>36</v>
      </c>
      <c r="T149">
        <v>2</v>
      </c>
      <c r="U149">
        <v>10</v>
      </c>
      <c r="V149">
        <v>12</v>
      </c>
      <c r="W149" s="6">
        <v>22</v>
      </c>
      <c r="X149">
        <v>1</v>
      </c>
      <c r="Y149">
        <v>10</v>
      </c>
      <c r="Z149">
        <v>8</v>
      </c>
      <c r="AA149" s="6">
        <v>18</v>
      </c>
      <c r="AB149">
        <v>1</v>
      </c>
      <c r="AC149">
        <v>9</v>
      </c>
      <c r="AD149">
        <v>13</v>
      </c>
      <c r="AE149" s="6">
        <v>22</v>
      </c>
      <c r="AF149">
        <v>1</v>
      </c>
      <c r="AG149">
        <v>5</v>
      </c>
      <c r="AH149">
        <v>7</v>
      </c>
      <c r="AI149" s="6">
        <v>12</v>
      </c>
      <c r="AJ149">
        <v>1</v>
      </c>
      <c r="AK149">
        <v>11</v>
      </c>
      <c r="AL149">
        <v>9</v>
      </c>
      <c r="AM149" s="6">
        <v>20</v>
      </c>
      <c r="AN149">
        <v>1</v>
      </c>
      <c r="AO149">
        <v>11</v>
      </c>
      <c r="AP149">
        <v>12</v>
      </c>
      <c r="AQ149" s="6">
        <v>23</v>
      </c>
      <c r="AR149">
        <v>1</v>
      </c>
      <c r="AS149">
        <v>56</v>
      </c>
      <c r="AT149">
        <v>61</v>
      </c>
      <c r="AU149" s="6">
        <v>117</v>
      </c>
      <c r="AV149">
        <v>6</v>
      </c>
      <c r="AW149">
        <v>0</v>
      </c>
      <c r="AX149">
        <v>0</v>
      </c>
      <c r="AY149" s="7">
        <v>0</v>
      </c>
      <c r="AZ149">
        <v>0</v>
      </c>
      <c r="BA149">
        <v>0</v>
      </c>
      <c r="BB149">
        <v>0</v>
      </c>
      <c r="BC149" s="7">
        <v>0</v>
      </c>
      <c r="BD149">
        <v>0</v>
      </c>
      <c r="BE149">
        <v>0</v>
      </c>
      <c r="BF149">
        <v>0</v>
      </c>
      <c r="BG149" s="7">
        <v>0</v>
      </c>
      <c r="BH149">
        <v>0</v>
      </c>
      <c r="BI149">
        <v>0</v>
      </c>
      <c r="BJ149">
        <v>0</v>
      </c>
      <c r="BK149" s="7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76</v>
      </c>
      <c r="CP149">
        <v>77</v>
      </c>
      <c r="CQ149" s="8">
        <v>153</v>
      </c>
      <c r="CR149">
        <v>8</v>
      </c>
    </row>
    <row r="150" spans="1:96">
      <c r="A150">
        <v>64020000</v>
      </c>
      <c r="B150" t="s">
        <v>334</v>
      </c>
      <c r="C150">
        <v>64020183</v>
      </c>
      <c r="D150" t="s">
        <v>349</v>
      </c>
      <c r="E150">
        <v>0</v>
      </c>
      <c r="F150">
        <v>0</v>
      </c>
      <c r="G150" s="4">
        <v>0</v>
      </c>
      <c r="H150">
        <v>0</v>
      </c>
      <c r="I150">
        <v>19</v>
      </c>
      <c r="J150">
        <v>18</v>
      </c>
      <c r="K150" s="4">
        <v>37</v>
      </c>
      <c r="L150">
        <v>1</v>
      </c>
      <c r="M150">
        <v>15</v>
      </c>
      <c r="N150">
        <v>17</v>
      </c>
      <c r="O150" s="4">
        <v>32</v>
      </c>
      <c r="P150">
        <v>1</v>
      </c>
      <c r="Q150">
        <v>34</v>
      </c>
      <c r="R150">
        <v>35</v>
      </c>
      <c r="S150" s="4">
        <v>69</v>
      </c>
      <c r="T150">
        <v>2</v>
      </c>
      <c r="U150">
        <v>11</v>
      </c>
      <c r="V150">
        <v>21</v>
      </c>
      <c r="W150" s="6">
        <v>32</v>
      </c>
      <c r="X150">
        <v>1</v>
      </c>
      <c r="Y150">
        <v>25</v>
      </c>
      <c r="Z150">
        <v>14</v>
      </c>
      <c r="AA150" s="6">
        <v>39</v>
      </c>
      <c r="AB150">
        <v>1</v>
      </c>
      <c r="AC150">
        <v>20</v>
      </c>
      <c r="AD150">
        <v>21</v>
      </c>
      <c r="AE150" s="6">
        <v>41</v>
      </c>
      <c r="AF150">
        <v>2</v>
      </c>
      <c r="AG150">
        <v>19</v>
      </c>
      <c r="AH150">
        <v>16</v>
      </c>
      <c r="AI150" s="6">
        <v>35</v>
      </c>
      <c r="AJ150">
        <v>1</v>
      </c>
      <c r="AK150">
        <v>12</v>
      </c>
      <c r="AL150">
        <v>20</v>
      </c>
      <c r="AM150" s="6">
        <v>32</v>
      </c>
      <c r="AN150">
        <v>1</v>
      </c>
      <c r="AO150">
        <v>19</v>
      </c>
      <c r="AP150">
        <v>16</v>
      </c>
      <c r="AQ150" s="6">
        <v>35</v>
      </c>
      <c r="AR150">
        <v>1</v>
      </c>
      <c r="AS150">
        <v>106</v>
      </c>
      <c r="AT150">
        <v>108</v>
      </c>
      <c r="AU150" s="6">
        <v>214</v>
      </c>
      <c r="AV150">
        <v>7</v>
      </c>
      <c r="AW150">
        <v>11</v>
      </c>
      <c r="AX150">
        <v>7</v>
      </c>
      <c r="AY150" s="7">
        <v>18</v>
      </c>
      <c r="AZ150">
        <v>1</v>
      </c>
      <c r="BA150">
        <v>10</v>
      </c>
      <c r="BB150">
        <v>6</v>
      </c>
      <c r="BC150" s="7">
        <v>16</v>
      </c>
      <c r="BD150">
        <v>1</v>
      </c>
      <c r="BE150">
        <v>8</v>
      </c>
      <c r="BF150">
        <v>6</v>
      </c>
      <c r="BG150" s="7">
        <v>14</v>
      </c>
      <c r="BH150">
        <v>1</v>
      </c>
      <c r="BI150">
        <v>29</v>
      </c>
      <c r="BJ150">
        <v>19</v>
      </c>
      <c r="BK150" s="7">
        <v>48</v>
      </c>
      <c r="BL150">
        <v>3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169</v>
      </c>
      <c r="CP150">
        <v>162</v>
      </c>
      <c r="CQ150" s="8">
        <v>331</v>
      </c>
      <c r="CR150">
        <v>12</v>
      </c>
    </row>
    <row r="151" spans="1:96">
      <c r="A151">
        <v>64020000</v>
      </c>
      <c r="B151" t="s">
        <v>334</v>
      </c>
      <c r="C151">
        <v>64020185</v>
      </c>
      <c r="D151" t="s">
        <v>96</v>
      </c>
      <c r="E151">
        <v>0</v>
      </c>
      <c r="F151">
        <v>0</v>
      </c>
      <c r="G151" s="4">
        <v>0</v>
      </c>
      <c r="H151">
        <v>0</v>
      </c>
      <c r="I151">
        <v>4</v>
      </c>
      <c r="J151">
        <v>0</v>
      </c>
      <c r="K151" s="4">
        <v>4</v>
      </c>
      <c r="L151">
        <v>1</v>
      </c>
      <c r="M151">
        <v>2</v>
      </c>
      <c r="N151">
        <v>3</v>
      </c>
      <c r="O151" s="4">
        <v>5</v>
      </c>
      <c r="P151">
        <v>1</v>
      </c>
      <c r="Q151">
        <v>6</v>
      </c>
      <c r="R151">
        <v>3</v>
      </c>
      <c r="S151" s="4">
        <v>9</v>
      </c>
      <c r="T151">
        <v>2</v>
      </c>
      <c r="U151">
        <v>1</v>
      </c>
      <c r="V151">
        <v>3</v>
      </c>
      <c r="W151" s="6">
        <v>4</v>
      </c>
      <c r="X151">
        <v>1</v>
      </c>
      <c r="Y151">
        <v>4</v>
      </c>
      <c r="Z151">
        <v>1</v>
      </c>
      <c r="AA151" s="6">
        <v>5</v>
      </c>
      <c r="AB151">
        <v>1</v>
      </c>
      <c r="AC151">
        <v>4</v>
      </c>
      <c r="AD151">
        <v>2</v>
      </c>
      <c r="AE151" s="6">
        <v>6</v>
      </c>
      <c r="AF151">
        <v>1</v>
      </c>
      <c r="AG151">
        <v>2</v>
      </c>
      <c r="AH151">
        <v>1</v>
      </c>
      <c r="AI151" s="6">
        <v>3</v>
      </c>
      <c r="AJ151">
        <v>1</v>
      </c>
      <c r="AK151">
        <v>9</v>
      </c>
      <c r="AL151">
        <v>4</v>
      </c>
      <c r="AM151" s="6">
        <v>13</v>
      </c>
      <c r="AN151">
        <v>1</v>
      </c>
      <c r="AO151">
        <v>8</v>
      </c>
      <c r="AP151">
        <v>4</v>
      </c>
      <c r="AQ151" s="6">
        <v>12</v>
      </c>
      <c r="AR151">
        <v>1</v>
      </c>
      <c r="AS151">
        <v>28</v>
      </c>
      <c r="AT151">
        <v>15</v>
      </c>
      <c r="AU151" s="6">
        <v>43</v>
      </c>
      <c r="AV151">
        <v>6</v>
      </c>
      <c r="AW151">
        <v>0</v>
      </c>
      <c r="AX151">
        <v>0</v>
      </c>
      <c r="AY151" s="7">
        <v>0</v>
      </c>
      <c r="AZ151">
        <v>0</v>
      </c>
      <c r="BA151">
        <v>0</v>
      </c>
      <c r="BB151">
        <v>0</v>
      </c>
      <c r="BC151" s="7">
        <v>0</v>
      </c>
      <c r="BD151">
        <v>0</v>
      </c>
      <c r="BE151">
        <v>0</v>
      </c>
      <c r="BF151">
        <v>0</v>
      </c>
      <c r="BG151" s="7">
        <v>0</v>
      </c>
      <c r="BH151">
        <v>0</v>
      </c>
      <c r="BI151">
        <v>0</v>
      </c>
      <c r="BJ151">
        <v>0</v>
      </c>
      <c r="BK151" s="7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34</v>
      </c>
      <c r="CP151">
        <v>18</v>
      </c>
      <c r="CQ151" s="8">
        <v>52</v>
      </c>
      <c r="CR151">
        <v>8</v>
      </c>
    </row>
    <row r="152" spans="1:96">
      <c r="A152">
        <v>64020000</v>
      </c>
      <c r="B152" t="s">
        <v>334</v>
      </c>
      <c r="C152">
        <v>64020186</v>
      </c>
      <c r="D152" t="s">
        <v>97</v>
      </c>
      <c r="E152">
        <v>0</v>
      </c>
      <c r="F152">
        <v>0</v>
      </c>
      <c r="G152" s="4">
        <v>0</v>
      </c>
      <c r="H152">
        <v>0</v>
      </c>
      <c r="I152">
        <v>3</v>
      </c>
      <c r="J152">
        <v>6</v>
      </c>
      <c r="K152" s="4">
        <v>9</v>
      </c>
      <c r="L152">
        <v>1</v>
      </c>
      <c r="M152">
        <v>6</v>
      </c>
      <c r="N152">
        <v>6</v>
      </c>
      <c r="O152" s="4">
        <v>12</v>
      </c>
      <c r="P152">
        <v>1</v>
      </c>
      <c r="Q152">
        <v>9</v>
      </c>
      <c r="R152">
        <v>12</v>
      </c>
      <c r="S152" s="4">
        <v>21</v>
      </c>
      <c r="T152">
        <v>2</v>
      </c>
      <c r="U152">
        <v>4</v>
      </c>
      <c r="V152">
        <v>1</v>
      </c>
      <c r="W152" s="6">
        <v>5</v>
      </c>
      <c r="X152">
        <v>1</v>
      </c>
      <c r="Y152">
        <v>7</v>
      </c>
      <c r="Z152">
        <v>6</v>
      </c>
      <c r="AA152" s="6">
        <v>13</v>
      </c>
      <c r="AB152">
        <v>1</v>
      </c>
      <c r="AC152">
        <v>6</v>
      </c>
      <c r="AD152">
        <v>3</v>
      </c>
      <c r="AE152" s="6">
        <v>9</v>
      </c>
      <c r="AF152">
        <v>1</v>
      </c>
      <c r="AG152">
        <v>3</v>
      </c>
      <c r="AH152">
        <v>5</v>
      </c>
      <c r="AI152" s="6">
        <v>8</v>
      </c>
      <c r="AJ152">
        <v>1</v>
      </c>
      <c r="AK152">
        <v>6</v>
      </c>
      <c r="AL152">
        <v>7</v>
      </c>
      <c r="AM152" s="6">
        <v>13</v>
      </c>
      <c r="AN152">
        <v>1</v>
      </c>
      <c r="AO152">
        <v>6</v>
      </c>
      <c r="AP152">
        <v>3</v>
      </c>
      <c r="AQ152" s="6">
        <v>9</v>
      </c>
      <c r="AR152">
        <v>1</v>
      </c>
      <c r="AS152">
        <v>32</v>
      </c>
      <c r="AT152">
        <v>25</v>
      </c>
      <c r="AU152" s="6">
        <v>57</v>
      </c>
      <c r="AV152">
        <v>6</v>
      </c>
      <c r="AW152">
        <v>0</v>
      </c>
      <c r="AX152">
        <v>0</v>
      </c>
      <c r="AY152" s="7">
        <v>0</v>
      </c>
      <c r="AZ152">
        <v>0</v>
      </c>
      <c r="BA152">
        <v>0</v>
      </c>
      <c r="BB152">
        <v>0</v>
      </c>
      <c r="BC152" s="7">
        <v>0</v>
      </c>
      <c r="BD152">
        <v>0</v>
      </c>
      <c r="BE152">
        <v>0</v>
      </c>
      <c r="BF152">
        <v>0</v>
      </c>
      <c r="BG152" s="7">
        <v>0</v>
      </c>
      <c r="BH152">
        <v>0</v>
      </c>
      <c r="BI152">
        <v>0</v>
      </c>
      <c r="BJ152">
        <v>0</v>
      </c>
      <c r="BK152" s="7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41</v>
      </c>
      <c r="CP152">
        <v>37</v>
      </c>
      <c r="CQ152" s="8">
        <v>78</v>
      </c>
      <c r="CR152">
        <v>8</v>
      </c>
    </row>
    <row r="153" spans="1:96">
      <c r="A153">
        <v>64020000</v>
      </c>
      <c r="B153" t="s">
        <v>334</v>
      </c>
      <c r="C153">
        <v>64020187</v>
      </c>
      <c r="D153" t="s">
        <v>98</v>
      </c>
      <c r="E153">
        <v>0</v>
      </c>
      <c r="F153">
        <v>0</v>
      </c>
      <c r="G153" s="4">
        <v>0</v>
      </c>
      <c r="H153">
        <v>0</v>
      </c>
      <c r="I153">
        <v>17</v>
      </c>
      <c r="J153">
        <v>6</v>
      </c>
      <c r="K153" s="4">
        <v>23</v>
      </c>
      <c r="L153">
        <v>1</v>
      </c>
      <c r="M153">
        <v>9</v>
      </c>
      <c r="N153">
        <v>8</v>
      </c>
      <c r="O153" s="4">
        <v>17</v>
      </c>
      <c r="P153">
        <v>1</v>
      </c>
      <c r="Q153">
        <v>26</v>
      </c>
      <c r="R153">
        <v>14</v>
      </c>
      <c r="S153" s="4">
        <v>40</v>
      </c>
      <c r="T153">
        <v>2</v>
      </c>
      <c r="U153">
        <v>15</v>
      </c>
      <c r="V153">
        <v>7</v>
      </c>
      <c r="W153" s="6">
        <v>22</v>
      </c>
      <c r="X153">
        <v>1</v>
      </c>
      <c r="Y153">
        <v>17</v>
      </c>
      <c r="Z153">
        <v>17</v>
      </c>
      <c r="AA153" s="6">
        <v>34</v>
      </c>
      <c r="AB153">
        <v>1</v>
      </c>
      <c r="AC153">
        <v>11</v>
      </c>
      <c r="AD153">
        <v>11</v>
      </c>
      <c r="AE153" s="6">
        <v>22</v>
      </c>
      <c r="AF153">
        <v>1</v>
      </c>
      <c r="AG153">
        <v>11</v>
      </c>
      <c r="AH153">
        <v>10</v>
      </c>
      <c r="AI153" s="6">
        <v>21</v>
      </c>
      <c r="AJ153">
        <v>1</v>
      </c>
      <c r="AK153">
        <v>21</v>
      </c>
      <c r="AL153">
        <v>9</v>
      </c>
      <c r="AM153" s="6">
        <v>30</v>
      </c>
      <c r="AN153">
        <v>1</v>
      </c>
      <c r="AO153">
        <v>8</v>
      </c>
      <c r="AP153">
        <v>9</v>
      </c>
      <c r="AQ153" s="6">
        <v>17</v>
      </c>
      <c r="AR153">
        <v>1</v>
      </c>
      <c r="AS153">
        <v>83</v>
      </c>
      <c r="AT153">
        <v>63</v>
      </c>
      <c r="AU153" s="6">
        <v>146</v>
      </c>
      <c r="AV153">
        <v>6</v>
      </c>
      <c r="AW153">
        <v>16</v>
      </c>
      <c r="AX153">
        <v>11</v>
      </c>
      <c r="AY153" s="7">
        <v>27</v>
      </c>
      <c r="AZ153">
        <v>1</v>
      </c>
      <c r="BA153">
        <v>8</v>
      </c>
      <c r="BB153">
        <v>5</v>
      </c>
      <c r="BC153" s="7">
        <v>13</v>
      </c>
      <c r="BD153">
        <v>1</v>
      </c>
      <c r="BE153">
        <v>9</v>
      </c>
      <c r="BF153">
        <v>5</v>
      </c>
      <c r="BG153" s="7">
        <v>14</v>
      </c>
      <c r="BH153">
        <v>1</v>
      </c>
      <c r="BI153">
        <v>33</v>
      </c>
      <c r="BJ153">
        <v>21</v>
      </c>
      <c r="BK153" s="7">
        <v>54</v>
      </c>
      <c r="BL153">
        <v>3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142</v>
      </c>
      <c r="CP153">
        <v>98</v>
      </c>
      <c r="CQ153" s="8">
        <v>240</v>
      </c>
      <c r="CR153">
        <v>11</v>
      </c>
    </row>
    <row r="154" spans="1:96">
      <c r="A154">
        <v>64020000</v>
      </c>
      <c r="B154" t="s">
        <v>334</v>
      </c>
      <c r="C154">
        <v>64020188</v>
      </c>
      <c r="D154" t="s">
        <v>350</v>
      </c>
      <c r="E154">
        <v>0</v>
      </c>
      <c r="F154">
        <v>0</v>
      </c>
      <c r="G154" s="4">
        <v>0</v>
      </c>
      <c r="H154">
        <v>0</v>
      </c>
      <c r="I154">
        <v>10</v>
      </c>
      <c r="J154">
        <v>12</v>
      </c>
      <c r="K154" s="4">
        <v>22</v>
      </c>
      <c r="L154">
        <v>1</v>
      </c>
      <c r="M154">
        <v>16</v>
      </c>
      <c r="N154">
        <v>18</v>
      </c>
      <c r="O154" s="4">
        <v>34</v>
      </c>
      <c r="P154">
        <v>2</v>
      </c>
      <c r="Q154">
        <v>26</v>
      </c>
      <c r="R154">
        <v>30</v>
      </c>
      <c r="S154" s="4">
        <v>56</v>
      </c>
      <c r="T154">
        <v>3</v>
      </c>
      <c r="U154">
        <v>19</v>
      </c>
      <c r="V154">
        <v>20</v>
      </c>
      <c r="W154" s="6">
        <v>39</v>
      </c>
      <c r="X154">
        <v>2</v>
      </c>
      <c r="Y154">
        <v>16</v>
      </c>
      <c r="Z154">
        <v>23</v>
      </c>
      <c r="AA154" s="6">
        <v>39</v>
      </c>
      <c r="AB154">
        <v>2</v>
      </c>
      <c r="AC154">
        <v>32</v>
      </c>
      <c r="AD154">
        <v>18</v>
      </c>
      <c r="AE154" s="6">
        <v>50</v>
      </c>
      <c r="AF154">
        <v>2</v>
      </c>
      <c r="AG154">
        <v>27</v>
      </c>
      <c r="AH154">
        <v>33</v>
      </c>
      <c r="AI154" s="6">
        <v>60</v>
      </c>
      <c r="AJ154">
        <v>2</v>
      </c>
      <c r="AK154">
        <v>23</v>
      </c>
      <c r="AL154">
        <v>34</v>
      </c>
      <c r="AM154" s="6">
        <v>57</v>
      </c>
      <c r="AN154">
        <v>2</v>
      </c>
      <c r="AO154">
        <v>30</v>
      </c>
      <c r="AP154">
        <v>41</v>
      </c>
      <c r="AQ154" s="6">
        <v>71</v>
      </c>
      <c r="AR154">
        <v>3</v>
      </c>
      <c r="AS154">
        <v>147</v>
      </c>
      <c r="AT154">
        <v>169</v>
      </c>
      <c r="AU154" s="6">
        <v>316</v>
      </c>
      <c r="AV154">
        <v>13</v>
      </c>
      <c r="AW154">
        <v>0</v>
      </c>
      <c r="AX154">
        <v>0</v>
      </c>
      <c r="AY154" s="7">
        <v>0</v>
      </c>
      <c r="AZ154">
        <v>0</v>
      </c>
      <c r="BA154">
        <v>0</v>
      </c>
      <c r="BB154">
        <v>0</v>
      </c>
      <c r="BC154" s="7">
        <v>0</v>
      </c>
      <c r="BD154">
        <v>0</v>
      </c>
      <c r="BE154">
        <v>0</v>
      </c>
      <c r="BF154">
        <v>0</v>
      </c>
      <c r="BG154" s="7">
        <v>0</v>
      </c>
      <c r="BH154">
        <v>0</v>
      </c>
      <c r="BI154">
        <v>0</v>
      </c>
      <c r="BJ154">
        <v>0</v>
      </c>
      <c r="BK154" s="7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173</v>
      </c>
      <c r="CP154">
        <v>199</v>
      </c>
      <c r="CQ154" s="8">
        <v>372</v>
      </c>
      <c r="CR154">
        <v>16</v>
      </c>
    </row>
    <row r="155" spans="1:96">
      <c r="A155">
        <v>64020000</v>
      </c>
      <c r="B155" t="s">
        <v>334</v>
      </c>
      <c r="C155">
        <v>64020189</v>
      </c>
      <c r="D155" t="s">
        <v>351</v>
      </c>
      <c r="E155">
        <v>16</v>
      </c>
      <c r="F155">
        <v>7</v>
      </c>
      <c r="G155" s="4">
        <v>23</v>
      </c>
      <c r="H155">
        <v>1</v>
      </c>
      <c r="I155">
        <v>32</v>
      </c>
      <c r="J155">
        <v>20</v>
      </c>
      <c r="K155" s="4">
        <v>52</v>
      </c>
      <c r="L155">
        <v>3</v>
      </c>
      <c r="M155">
        <v>45</v>
      </c>
      <c r="N155">
        <v>33</v>
      </c>
      <c r="O155" s="4">
        <v>78</v>
      </c>
      <c r="P155">
        <v>3</v>
      </c>
      <c r="Q155">
        <v>93</v>
      </c>
      <c r="R155">
        <v>60</v>
      </c>
      <c r="S155" s="4">
        <v>153</v>
      </c>
      <c r="T155">
        <v>7</v>
      </c>
      <c r="U155">
        <v>40</v>
      </c>
      <c r="V155">
        <v>42</v>
      </c>
      <c r="W155" s="6">
        <v>82</v>
      </c>
      <c r="X155">
        <v>3</v>
      </c>
      <c r="Y155">
        <v>47</v>
      </c>
      <c r="Z155">
        <v>44</v>
      </c>
      <c r="AA155" s="6">
        <v>91</v>
      </c>
      <c r="AB155">
        <v>3</v>
      </c>
      <c r="AC155">
        <v>37</v>
      </c>
      <c r="AD155">
        <v>51</v>
      </c>
      <c r="AE155" s="6">
        <v>88</v>
      </c>
      <c r="AF155">
        <v>3</v>
      </c>
      <c r="AG155">
        <v>41</v>
      </c>
      <c r="AH155">
        <v>50</v>
      </c>
      <c r="AI155" s="6">
        <v>91</v>
      </c>
      <c r="AJ155">
        <v>3</v>
      </c>
      <c r="AK155">
        <v>36</v>
      </c>
      <c r="AL155">
        <v>51</v>
      </c>
      <c r="AM155" s="6">
        <v>87</v>
      </c>
      <c r="AN155">
        <v>3</v>
      </c>
      <c r="AO155">
        <v>32</v>
      </c>
      <c r="AP155">
        <v>49</v>
      </c>
      <c r="AQ155" s="6">
        <v>81</v>
      </c>
      <c r="AR155">
        <v>3</v>
      </c>
      <c r="AS155">
        <v>233</v>
      </c>
      <c r="AT155">
        <v>287</v>
      </c>
      <c r="AU155" s="6">
        <v>520</v>
      </c>
      <c r="AV155">
        <v>18</v>
      </c>
      <c r="AW155">
        <v>0</v>
      </c>
      <c r="AX155">
        <v>0</v>
      </c>
      <c r="AY155" s="7">
        <v>0</v>
      </c>
      <c r="AZ155">
        <v>0</v>
      </c>
      <c r="BA155">
        <v>0</v>
      </c>
      <c r="BB155">
        <v>0</v>
      </c>
      <c r="BC155" s="7">
        <v>0</v>
      </c>
      <c r="BD155">
        <v>0</v>
      </c>
      <c r="BE155">
        <v>0</v>
      </c>
      <c r="BF155">
        <v>0</v>
      </c>
      <c r="BG155" s="7">
        <v>0</v>
      </c>
      <c r="BH155">
        <v>0</v>
      </c>
      <c r="BI155">
        <v>0</v>
      </c>
      <c r="BJ155">
        <v>0</v>
      </c>
      <c r="BK155" s="7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326</v>
      </c>
      <c r="CP155">
        <v>347</v>
      </c>
      <c r="CQ155" s="8">
        <v>673</v>
      </c>
      <c r="CR155">
        <v>25</v>
      </c>
    </row>
    <row r="156" spans="1:96">
      <c r="A156">
        <v>64020000</v>
      </c>
      <c r="B156" t="s">
        <v>334</v>
      </c>
      <c r="C156">
        <v>64020191</v>
      </c>
      <c r="D156" t="s">
        <v>99</v>
      </c>
      <c r="E156">
        <v>0</v>
      </c>
      <c r="F156">
        <v>0</v>
      </c>
      <c r="G156" s="4">
        <v>0</v>
      </c>
      <c r="H156">
        <v>0</v>
      </c>
      <c r="I156">
        <v>6</v>
      </c>
      <c r="J156">
        <v>9</v>
      </c>
      <c r="K156" s="4">
        <v>15</v>
      </c>
      <c r="L156">
        <v>1</v>
      </c>
      <c r="M156">
        <v>6</v>
      </c>
      <c r="N156">
        <v>6</v>
      </c>
      <c r="O156" s="4">
        <v>12</v>
      </c>
      <c r="P156">
        <v>1</v>
      </c>
      <c r="Q156">
        <v>12</v>
      </c>
      <c r="R156">
        <v>15</v>
      </c>
      <c r="S156" s="4">
        <v>27</v>
      </c>
      <c r="T156">
        <v>2</v>
      </c>
      <c r="U156">
        <v>8</v>
      </c>
      <c r="V156">
        <v>3</v>
      </c>
      <c r="W156" s="6">
        <v>11</v>
      </c>
      <c r="X156">
        <v>1</v>
      </c>
      <c r="Y156">
        <v>6</v>
      </c>
      <c r="Z156">
        <v>3</v>
      </c>
      <c r="AA156" s="6">
        <v>9</v>
      </c>
      <c r="AB156">
        <v>1</v>
      </c>
      <c r="AC156">
        <v>9</v>
      </c>
      <c r="AD156">
        <v>3</v>
      </c>
      <c r="AE156" s="6">
        <v>12</v>
      </c>
      <c r="AF156">
        <v>1</v>
      </c>
      <c r="AG156">
        <v>9</v>
      </c>
      <c r="AH156">
        <v>7</v>
      </c>
      <c r="AI156" s="6">
        <v>16</v>
      </c>
      <c r="AJ156">
        <v>1</v>
      </c>
      <c r="AK156">
        <v>11</v>
      </c>
      <c r="AL156">
        <v>3</v>
      </c>
      <c r="AM156" s="6">
        <v>14</v>
      </c>
      <c r="AN156">
        <v>1</v>
      </c>
      <c r="AO156">
        <v>3</v>
      </c>
      <c r="AP156">
        <v>7</v>
      </c>
      <c r="AQ156" s="6">
        <v>10</v>
      </c>
      <c r="AR156">
        <v>1</v>
      </c>
      <c r="AS156">
        <v>46</v>
      </c>
      <c r="AT156">
        <v>26</v>
      </c>
      <c r="AU156" s="6">
        <v>72</v>
      </c>
      <c r="AV156">
        <v>6</v>
      </c>
      <c r="AW156">
        <v>0</v>
      </c>
      <c r="AX156">
        <v>0</v>
      </c>
      <c r="AY156" s="7">
        <v>0</v>
      </c>
      <c r="AZ156">
        <v>0</v>
      </c>
      <c r="BA156">
        <v>0</v>
      </c>
      <c r="BB156">
        <v>0</v>
      </c>
      <c r="BC156" s="7">
        <v>0</v>
      </c>
      <c r="BD156">
        <v>0</v>
      </c>
      <c r="BE156">
        <v>0</v>
      </c>
      <c r="BF156">
        <v>0</v>
      </c>
      <c r="BG156" s="7">
        <v>0</v>
      </c>
      <c r="BH156">
        <v>0</v>
      </c>
      <c r="BI156">
        <v>0</v>
      </c>
      <c r="BJ156">
        <v>0</v>
      </c>
      <c r="BK156" s="7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58</v>
      </c>
      <c r="CP156">
        <v>41</v>
      </c>
      <c r="CQ156" s="8">
        <v>99</v>
      </c>
      <c r="CR156">
        <v>8</v>
      </c>
    </row>
    <row r="157" spans="1:96">
      <c r="A157">
        <v>64020000</v>
      </c>
      <c r="B157" t="s">
        <v>334</v>
      </c>
      <c r="C157">
        <v>64020192</v>
      </c>
      <c r="D157" t="s">
        <v>100</v>
      </c>
      <c r="E157">
        <v>0</v>
      </c>
      <c r="F157">
        <v>0</v>
      </c>
      <c r="G157" s="4">
        <v>0</v>
      </c>
      <c r="H157">
        <v>0</v>
      </c>
      <c r="I157">
        <v>3</v>
      </c>
      <c r="J157">
        <v>1</v>
      </c>
      <c r="K157" s="4">
        <v>4</v>
      </c>
      <c r="L157">
        <v>1</v>
      </c>
      <c r="M157">
        <v>3</v>
      </c>
      <c r="N157">
        <v>5</v>
      </c>
      <c r="O157" s="4">
        <v>8</v>
      </c>
      <c r="P157">
        <v>1</v>
      </c>
      <c r="Q157">
        <v>6</v>
      </c>
      <c r="R157">
        <v>6</v>
      </c>
      <c r="S157" s="4">
        <v>12</v>
      </c>
      <c r="T157">
        <v>2</v>
      </c>
      <c r="U157">
        <v>2</v>
      </c>
      <c r="V157">
        <v>3</v>
      </c>
      <c r="W157" s="6">
        <v>5</v>
      </c>
      <c r="X157">
        <v>1</v>
      </c>
      <c r="Y157">
        <v>6</v>
      </c>
      <c r="Z157">
        <v>2</v>
      </c>
      <c r="AA157" s="6">
        <v>8</v>
      </c>
      <c r="AB157">
        <v>1</v>
      </c>
      <c r="AC157">
        <v>0</v>
      </c>
      <c r="AD157">
        <v>4</v>
      </c>
      <c r="AE157" s="6">
        <v>4</v>
      </c>
      <c r="AF157">
        <v>1</v>
      </c>
      <c r="AG157">
        <v>1</v>
      </c>
      <c r="AH157">
        <v>5</v>
      </c>
      <c r="AI157" s="6">
        <v>6</v>
      </c>
      <c r="AJ157">
        <v>1</v>
      </c>
      <c r="AK157">
        <v>3</v>
      </c>
      <c r="AL157">
        <v>4</v>
      </c>
      <c r="AM157" s="6">
        <v>7</v>
      </c>
      <c r="AN157">
        <v>1</v>
      </c>
      <c r="AO157">
        <v>8</v>
      </c>
      <c r="AP157">
        <v>6</v>
      </c>
      <c r="AQ157" s="6">
        <v>14</v>
      </c>
      <c r="AR157">
        <v>1</v>
      </c>
      <c r="AS157">
        <v>20</v>
      </c>
      <c r="AT157">
        <v>24</v>
      </c>
      <c r="AU157" s="6">
        <v>44</v>
      </c>
      <c r="AV157">
        <v>6</v>
      </c>
      <c r="AW157">
        <v>0</v>
      </c>
      <c r="AX157">
        <v>0</v>
      </c>
      <c r="AY157" s="7">
        <v>0</v>
      </c>
      <c r="AZ157">
        <v>0</v>
      </c>
      <c r="BA157">
        <v>0</v>
      </c>
      <c r="BB157">
        <v>0</v>
      </c>
      <c r="BC157" s="7">
        <v>0</v>
      </c>
      <c r="BD157">
        <v>0</v>
      </c>
      <c r="BE157">
        <v>0</v>
      </c>
      <c r="BF157">
        <v>0</v>
      </c>
      <c r="BG157" s="7">
        <v>0</v>
      </c>
      <c r="BH157">
        <v>0</v>
      </c>
      <c r="BI157">
        <v>0</v>
      </c>
      <c r="BJ157">
        <v>0</v>
      </c>
      <c r="BK157" s="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26</v>
      </c>
      <c r="CP157">
        <v>30</v>
      </c>
      <c r="CQ157" s="8">
        <v>56</v>
      </c>
      <c r="CR157">
        <v>8</v>
      </c>
    </row>
    <row r="158" spans="1:96">
      <c r="A158">
        <v>64020000</v>
      </c>
      <c r="B158" t="s">
        <v>334</v>
      </c>
      <c r="C158">
        <v>64020193</v>
      </c>
      <c r="D158" t="s">
        <v>352</v>
      </c>
      <c r="E158">
        <v>0</v>
      </c>
      <c r="F158">
        <v>0</v>
      </c>
      <c r="G158" s="4">
        <v>0</v>
      </c>
      <c r="H158">
        <v>0</v>
      </c>
      <c r="I158">
        <v>2</v>
      </c>
      <c r="J158">
        <v>6</v>
      </c>
      <c r="K158" s="4">
        <v>8</v>
      </c>
      <c r="L158">
        <v>1</v>
      </c>
      <c r="M158">
        <v>3</v>
      </c>
      <c r="N158">
        <v>1</v>
      </c>
      <c r="O158" s="4">
        <v>4</v>
      </c>
      <c r="P158">
        <v>1</v>
      </c>
      <c r="Q158">
        <v>5</v>
      </c>
      <c r="R158">
        <v>7</v>
      </c>
      <c r="S158" s="4">
        <v>12</v>
      </c>
      <c r="T158">
        <v>2</v>
      </c>
      <c r="U158">
        <v>1</v>
      </c>
      <c r="V158">
        <v>2</v>
      </c>
      <c r="W158" s="6">
        <v>3</v>
      </c>
      <c r="X158">
        <v>1</v>
      </c>
      <c r="Y158">
        <v>3</v>
      </c>
      <c r="Z158">
        <v>3</v>
      </c>
      <c r="AA158" s="6">
        <v>6</v>
      </c>
      <c r="AB158">
        <v>1</v>
      </c>
      <c r="AC158">
        <v>2</v>
      </c>
      <c r="AD158">
        <v>4</v>
      </c>
      <c r="AE158" s="6">
        <v>6</v>
      </c>
      <c r="AF158">
        <v>1</v>
      </c>
      <c r="AG158">
        <v>6</v>
      </c>
      <c r="AH158">
        <v>2</v>
      </c>
      <c r="AI158" s="6">
        <v>8</v>
      </c>
      <c r="AJ158">
        <v>1</v>
      </c>
      <c r="AK158">
        <v>4</v>
      </c>
      <c r="AL158">
        <v>4</v>
      </c>
      <c r="AM158" s="6">
        <v>8</v>
      </c>
      <c r="AN158">
        <v>1</v>
      </c>
      <c r="AO158">
        <v>5</v>
      </c>
      <c r="AP158">
        <v>4</v>
      </c>
      <c r="AQ158" s="6">
        <v>9</v>
      </c>
      <c r="AR158">
        <v>1</v>
      </c>
      <c r="AS158">
        <v>21</v>
      </c>
      <c r="AT158">
        <v>19</v>
      </c>
      <c r="AU158" s="6">
        <v>40</v>
      </c>
      <c r="AV158">
        <v>6</v>
      </c>
      <c r="AW158">
        <v>0</v>
      </c>
      <c r="AX158">
        <v>0</v>
      </c>
      <c r="AY158" s="7">
        <v>0</v>
      </c>
      <c r="AZ158">
        <v>0</v>
      </c>
      <c r="BA158">
        <v>0</v>
      </c>
      <c r="BB158">
        <v>0</v>
      </c>
      <c r="BC158" s="7">
        <v>0</v>
      </c>
      <c r="BD158">
        <v>0</v>
      </c>
      <c r="BE158">
        <v>0</v>
      </c>
      <c r="BF158">
        <v>0</v>
      </c>
      <c r="BG158" s="7">
        <v>0</v>
      </c>
      <c r="BH158">
        <v>0</v>
      </c>
      <c r="BI158">
        <v>0</v>
      </c>
      <c r="BJ158">
        <v>0</v>
      </c>
      <c r="BK158" s="7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26</v>
      </c>
      <c r="CP158">
        <v>26</v>
      </c>
      <c r="CQ158" s="8">
        <v>52</v>
      </c>
      <c r="CR158">
        <v>8</v>
      </c>
    </row>
    <row r="159" spans="1:96">
      <c r="A159">
        <v>64020000</v>
      </c>
      <c r="B159" t="s">
        <v>334</v>
      </c>
      <c r="C159">
        <v>64020194</v>
      </c>
      <c r="D159" t="s">
        <v>103</v>
      </c>
      <c r="E159">
        <v>0</v>
      </c>
      <c r="F159">
        <v>0</v>
      </c>
      <c r="G159" s="4">
        <v>0</v>
      </c>
      <c r="H159">
        <v>0</v>
      </c>
      <c r="I159">
        <v>7</v>
      </c>
      <c r="J159">
        <v>2</v>
      </c>
      <c r="K159" s="4">
        <v>9</v>
      </c>
      <c r="L159">
        <v>1</v>
      </c>
      <c r="M159">
        <v>5</v>
      </c>
      <c r="N159">
        <v>4</v>
      </c>
      <c r="O159" s="4">
        <v>9</v>
      </c>
      <c r="P159">
        <v>1</v>
      </c>
      <c r="Q159">
        <v>12</v>
      </c>
      <c r="R159">
        <v>6</v>
      </c>
      <c r="S159" s="4">
        <v>18</v>
      </c>
      <c r="T159">
        <v>2</v>
      </c>
      <c r="U159">
        <v>8</v>
      </c>
      <c r="V159">
        <v>6</v>
      </c>
      <c r="W159" s="6">
        <v>14</v>
      </c>
      <c r="X159">
        <v>1</v>
      </c>
      <c r="Y159">
        <v>5</v>
      </c>
      <c r="Z159">
        <v>6</v>
      </c>
      <c r="AA159" s="6">
        <v>11</v>
      </c>
      <c r="AB159">
        <v>1</v>
      </c>
      <c r="AC159">
        <v>6</v>
      </c>
      <c r="AD159">
        <v>4</v>
      </c>
      <c r="AE159" s="6">
        <v>10</v>
      </c>
      <c r="AF159">
        <v>1</v>
      </c>
      <c r="AG159">
        <v>9</v>
      </c>
      <c r="AH159">
        <v>4</v>
      </c>
      <c r="AI159" s="6">
        <v>13</v>
      </c>
      <c r="AJ159">
        <v>1</v>
      </c>
      <c r="AK159">
        <v>8</v>
      </c>
      <c r="AL159">
        <v>2</v>
      </c>
      <c r="AM159" s="6">
        <v>10</v>
      </c>
      <c r="AN159">
        <v>1</v>
      </c>
      <c r="AO159">
        <v>5</v>
      </c>
      <c r="AP159">
        <v>5</v>
      </c>
      <c r="AQ159" s="6">
        <v>10</v>
      </c>
      <c r="AR159">
        <v>1</v>
      </c>
      <c r="AS159">
        <v>41</v>
      </c>
      <c r="AT159">
        <v>27</v>
      </c>
      <c r="AU159" s="6">
        <v>68</v>
      </c>
      <c r="AV159">
        <v>6</v>
      </c>
      <c r="AW159">
        <v>2</v>
      </c>
      <c r="AX159">
        <v>4</v>
      </c>
      <c r="AY159" s="7">
        <v>6</v>
      </c>
      <c r="AZ159">
        <v>1</v>
      </c>
      <c r="BA159">
        <v>6</v>
      </c>
      <c r="BB159">
        <v>5</v>
      </c>
      <c r="BC159" s="7">
        <v>11</v>
      </c>
      <c r="BD159">
        <v>1</v>
      </c>
      <c r="BE159">
        <v>9</v>
      </c>
      <c r="BF159">
        <v>3</v>
      </c>
      <c r="BG159" s="7">
        <v>12</v>
      </c>
      <c r="BH159">
        <v>1</v>
      </c>
      <c r="BI159">
        <v>17</v>
      </c>
      <c r="BJ159">
        <v>12</v>
      </c>
      <c r="BK159" s="7">
        <v>29</v>
      </c>
      <c r="BL159">
        <v>3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70</v>
      </c>
      <c r="CP159">
        <v>45</v>
      </c>
      <c r="CQ159" s="8">
        <v>115</v>
      </c>
      <c r="CR159">
        <v>11</v>
      </c>
    </row>
    <row r="160" spans="1:96">
      <c r="A160">
        <v>64020000</v>
      </c>
      <c r="B160" t="s">
        <v>334</v>
      </c>
      <c r="C160">
        <v>64020195</v>
      </c>
      <c r="D160" t="s">
        <v>105</v>
      </c>
      <c r="E160">
        <v>0</v>
      </c>
      <c r="F160">
        <v>0</v>
      </c>
      <c r="G160" s="4">
        <v>0</v>
      </c>
      <c r="H160">
        <v>0</v>
      </c>
      <c r="I160">
        <v>7</v>
      </c>
      <c r="J160">
        <v>2</v>
      </c>
      <c r="K160" s="4">
        <v>9</v>
      </c>
      <c r="L160">
        <v>1</v>
      </c>
      <c r="M160">
        <v>5</v>
      </c>
      <c r="N160">
        <v>4</v>
      </c>
      <c r="O160" s="4">
        <v>9</v>
      </c>
      <c r="P160">
        <v>1</v>
      </c>
      <c r="Q160">
        <v>12</v>
      </c>
      <c r="R160">
        <v>6</v>
      </c>
      <c r="S160" s="4">
        <v>18</v>
      </c>
      <c r="T160">
        <v>2</v>
      </c>
      <c r="U160">
        <v>7</v>
      </c>
      <c r="V160">
        <v>3</v>
      </c>
      <c r="W160" s="6">
        <v>10</v>
      </c>
      <c r="X160">
        <v>1</v>
      </c>
      <c r="Y160">
        <v>4</v>
      </c>
      <c r="Z160">
        <v>3</v>
      </c>
      <c r="AA160" s="6">
        <v>7</v>
      </c>
      <c r="AB160">
        <v>1</v>
      </c>
      <c r="AC160">
        <v>5</v>
      </c>
      <c r="AD160">
        <v>7</v>
      </c>
      <c r="AE160" s="6">
        <v>12</v>
      </c>
      <c r="AF160">
        <v>1</v>
      </c>
      <c r="AG160">
        <v>1</v>
      </c>
      <c r="AH160">
        <v>1</v>
      </c>
      <c r="AI160" s="6">
        <v>2</v>
      </c>
      <c r="AJ160">
        <v>1</v>
      </c>
      <c r="AK160">
        <v>7</v>
      </c>
      <c r="AL160">
        <v>4</v>
      </c>
      <c r="AM160" s="6">
        <v>11</v>
      </c>
      <c r="AN160">
        <v>1</v>
      </c>
      <c r="AO160">
        <v>5</v>
      </c>
      <c r="AP160">
        <v>2</v>
      </c>
      <c r="AQ160" s="6">
        <v>7</v>
      </c>
      <c r="AR160">
        <v>1</v>
      </c>
      <c r="AS160">
        <v>29</v>
      </c>
      <c r="AT160">
        <v>20</v>
      </c>
      <c r="AU160" s="6">
        <v>49</v>
      </c>
      <c r="AV160">
        <v>6</v>
      </c>
      <c r="AW160">
        <v>0</v>
      </c>
      <c r="AX160">
        <v>0</v>
      </c>
      <c r="AY160" s="7">
        <v>0</v>
      </c>
      <c r="AZ160">
        <v>0</v>
      </c>
      <c r="BA160">
        <v>0</v>
      </c>
      <c r="BB160">
        <v>0</v>
      </c>
      <c r="BC160" s="7">
        <v>0</v>
      </c>
      <c r="BD160">
        <v>0</v>
      </c>
      <c r="BE160">
        <v>0</v>
      </c>
      <c r="BF160">
        <v>0</v>
      </c>
      <c r="BG160" s="7">
        <v>0</v>
      </c>
      <c r="BH160">
        <v>0</v>
      </c>
      <c r="BI160">
        <v>0</v>
      </c>
      <c r="BJ160">
        <v>0</v>
      </c>
      <c r="BK160" s="7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41</v>
      </c>
      <c r="CP160">
        <v>26</v>
      </c>
      <c r="CQ160" s="8">
        <v>67</v>
      </c>
      <c r="CR160">
        <v>8</v>
      </c>
    </row>
    <row r="161" spans="1:96">
      <c r="A161">
        <v>64020000</v>
      </c>
      <c r="B161" t="s">
        <v>334</v>
      </c>
      <c r="C161">
        <v>64020198</v>
      </c>
      <c r="D161" t="s">
        <v>92</v>
      </c>
      <c r="E161">
        <v>0</v>
      </c>
      <c r="F161">
        <v>0</v>
      </c>
      <c r="G161" s="4">
        <v>0</v>
      </c>
      <c r="H161">
        <v>0</v>
      </c>
      <c r="I161">
        <v>13</v>
      </c>
      <c r="J161">
        <v>7</v>
      </c>
      <c r="K161" s="4">
        <v>20</v>
      </c>
      <c r="L161">
        <v>1</v>
      </c>
      <c r="M161">
        <v>7</v>
      </c>
      <c r="N161">
        <v>7</v>
      </c>
      <c r="O161" s="4">
        <v>14</v>
      </c>
      <c r="P161">
        <v>1</v>
      </c>
      <c r="Q161">
        <v>20</v>
      </c>
      <c r="R161">
        <v>14</v>
      </c>
      <c r="S161" s="4">
        <v>34</v>
      </c>
      <c r="T161">
        <v>2</v>
      </c>
      <c r="U161">
        <v>8</v>
      </c>
      <c r="V161">
        <v>5</v>
      </c>
      <c r="W161" s="6">
        <v>13</v>
      </c>
      <c r="X161">
        <v>1</v>
      </c>
      <c r="Y161">
        <v>11</v>
      </c>
      <c r="Z161">
        <v>9</v>
      </c>
      <c r="AA161" s="6">
        <v>20</v>
      </c>
      <c r="AB161">
        <v>1</v>
      </c>
      <c r="AC161">
        <v>7</v>
      </c>
      <c r="AD161">
        <v>5</v>
      </c>
      <c r="AE161" s="6">
        <v>12</v>
      </c>
      <c r="AF161">
        <v>1</v>
      </c>
      <c r="AG161">
        <v>10</v>
      </c>
      <c r="AH161">
        <v>12</v>
      </c>
      <c r="AI161" s="6">
        <v>22</v>
      </c>
      <c r="AJ161">
        <v>1</v>
      </c>
      <c r="AK161">
        <v>13</v>
      </c>
      <c r="AL161">
        <v>12</v>
      </c>
      <c r="AM161" s="6">
        <v>25</v>
      </c>
      <c r="AN161">
        <v>1</v>
      </c>
      <c r="AO161">
        <v>16</v>
      </c>
      <c r="AP161">
        <v>9</v>
      </c>
      <c r="AQ161" s="6">
        <v>25</v>
      </c>
      <c r="AR161">
        <v>1</v>
      </c>
      <c r="AS161">
        <v>65</v>
      </c>
      <c r="AT161">
        <v>52</v>
      </c>
      <c r="AU161" s="6">
        <v>117</v>
      </c>
      <c r="AV161">
        <v>6</v>
      </c>
      <c r="AW161">
        <v>9</v>
      </c>
      <c r="AX161">
        <v>4</v>
      </c>
      <c r="AY161" s="7">
        <v>13</v>
      </c>
      <c r="AZ161">
        <v>1</v>
      </c>
      <c r="BA161">
        <v>8</v>
      </c>
      <c r="BB161">
        <v>15</v>
      </c>
      <c r="BC161" s="7">
        <v>23</v>
      </c>
      <c r="BD161">
        <v>1</v>
      </c>
      <c r="BE161">
        <v>8</v>
      </c>
      <c r="BF161">
        <v>8</v>
      </c>
      <c r="BG161" s="7">
        <v>16</v>
      </c>
      <c r="BH161">
        <v>1</v>
      </c>
      <c r="BI161">
        <v>25</v>
      </c>
      <c r="BJ161">
        <v>27</v>
      </c>
      <c r="BK161" s="7">
        <v>52</v>
      </c>
      <c r="BL161">
        <v>3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110</v>
      </c>
      <c r="CP161">
        <v>93</v>
      </c>
      <c r="CQ161" s="8">
        <v>203</v>
      </c>
      <c r="CR161">
        <v>11</v>
      </c>
    </row>
    <row r="162" spans="1:96">
      <c r="A162">
        <v>64020000</v>
      </c>
      <c r="B162" t="s">
        <v>334</v>
      </c>
      <c r="C162">
        <v>64020199</v>
      </c>
      <c r="D162" t="s">
        <v>93</v>
      </c>
      <c r="E162">
        <v>0</v>
      </c>
      <c r="F162">
        <v>0</v>
      </c>
      <c r="G162" s="4">
        <v>0</v>
      </c>
      <c r="H162">
        <v>0</v>
      </c>
      <c r="I162">
        <v>2</v>
      </c>
      <c r="J162">
        <v>0</v>
      </c>
      <c r="K162" s="4">
        <v>2</v>
      </c>
      <c r="L162">
        <v>1</v>
      </c>
      <c r="M162">
        <v>0</v>
      </c>
      <c r="N162">
        <v>0</v>
      </c>
      <c r="O162" s="4">
        <v>0</v>
      </c>
      <c r="P162">
        <v>0</v>
      </c>
      <c r="Q162">
        <v>2</v>
      </c>
      <c r="R162">
        <v>0</v>
      </c>
      <c r="S162" s="4">
        <v>2</v>
      </c>
      <c r="T162">
        <v>1</v>
      </c>
      <c r="U162">
        <v>0</v>
      </c>
      <c r="V162">
        <v>1</v>
      </c>
      <c r="W162" s="6">
        <v>1</v>
      </c>
      <c r="X162">
        <v>1</v>
      </c>
      <c r="Y162">
        <v>1</v>
      </c>
      <c r="Z162">
        <v>0</v>
      </c>
      <c r="AA162" s="6">
        <v>1</v>
      </c>
      <c r="AB162">
        <v>1</v>
      </c>
      <c r="AC162">
        <v>2</v>
      </c>
      <c r="AD162">
        <v>0</v>
      </c>
      <c r="AE162" s="6">
        <v>2</v>
      </c>
      <c r="AF162">
        <v>1</v>
      </c>
      <c r="AG162">
        <v>0</v>
      </c>
      <c r="AH162">
        <v>0</v>
      </c>
      <c r="AI162" s="6">
        <v>0</v>
      </c>
      <c r="AJ162">
        <v>0</v>
      </c>
      <c r="AK162">
        <v>0</v>
      </c>
      <c r="AL162">
        <v>4</v>
      </c>
      <c r="AM162" s="6">
        <v>4</v>
      </c>
      <c r="AN162">
        <v>1</v>
      </c>
      <c r="AO162">
        <v>1</v>
      </c>
      <c r="AP162">
        <v>0</v>
      </c>
      <c r="AQ162" s="6">
        <v>1</v>
      </c>
      <c r="AR162">
        <v>1</v>
      </c>
      <c r="AS162">
        <v>4</v>
      </c>
      <c r="AT162">
        <v>5</v>
      </c>
      <c r="AU162" s="6">
        <v>9</v>
      </c>
      <c r="AV162">
        <v>5</v>
      </c>
      <c r="AW162">
        <v>0</v>
      </c>
      <c r="AX162">
        <v>0</v>
      </c>
      <c r="AY162" s="7">
        <v>0</v>
      </c>
      <c r="AZ162">
        <v>0</v>
      </c>
      <c r="BA162">
        <v>0</v>
      </c>
      <c r="BB162">
        <v>0</v>
      </c>
      <c r="BC162" s="7">
        <v>0</v>
      </c>
      <c r="BD162">
        <v>0</v>
      </c>
      <c r="BE162">
        <v>0</v>
      </c>
      <c r="BF162">
        <v>0</v>
      </c>
      <c r="BG162" s="7">
        <v>0</v>
      </c>
      <c r="BH162">
        <v>0</v>
      </c>
      <c r="BI162">
        <v>0</v>
      </c>
      <c r="BJ162">
        <v>0</v>
      </c>
      <c r="BK162" s="7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6</v>
      </c>
      <c r="CP162">
        <v>5</v>
      </c>
      <c r="CQ162" s="8">
        <v>11</v>
      </c>
      <c r="CR162">
        <v>6</v>
      </c>
    </row>
    <row r="163" spans="1:96">
      <c r="A163">
        <v>64020000</v>
      </c>
      <c r="B163" t="s">
        <v>334</v>
      </c>
      <c r="C163">
        <v>64020200</v>
      </c>
      <c r="D163" t="s">
        <v>94</v>
      </c>
      <c r="E163">
        <v>0</v>
      </c>
      <c r="F163">
        <v>0</v>
      </c>
      <c r="G163" s="4">
        <v>0</v>
      </c>
      <c r="H163">
        <v>0</v>
      </c>
      <c r="I163">
        <v>12</v>
      </c>
      <c r="J163">
        <v>14</v>
      </c>
      <c r="K163" s="4">
        <v>26</v>
      </c>
      <c r="L163">
        <v>1</v>
      </c>
      <c r="M163">
        <v>6</v>
      </c>
      <c r="N163">
        <v>6</v>
      </c>
      <c r="O163" s="4">
        <v>12</v>
      </c>
      <c r="P163">
        <v>1</v>
      </c>
      <c r="Q163">
        <v>18</v>
      </c>
      <c r="R163">
        <v>20</v>
      </c>
      <c r="S163" s="4">
        <v>38</v>
      </c>
      <c r="T163">
        <v>2</v>
      </c>
      <c r="U163">
        <v>6</v>
      </c>
      <c r="V163">
        <v>4</v>
      </c>
      <c r="W163" s="6">
        <v>10</v>
      </c>
      <c r="X163">
        <v>1</v>
      </c>
      <c r="Y163">
        <v>8</v>
      </c>
      <c r="Z163">
        <v>10</v>
      </c>
      <c r="AA163" s="6">
        <v>18</v>
      </c>
      <c r="AB163">
        <v>1</v>
      </c>
      <c r="AC163">
        <v>9</v>
      </c>
      <c r="AD163">
        <v>7</v>
      </c>
      <c r="AE163" s="6">
        <v>16</v>
      </c>
      <c r="AF163">
        <v>1</v>
      </c>
      <c r="AG163">
        <v>12</v>
      </c>
      <c r="AH163">
        <v>6</v>
      </c>
      <c r="AI163" s="6">
        <v>18</v>
      </c>
      <c r="AJ163">
        <v>1</v>
      </c>
      <c r="AK163">
        <v>8</v>
      </c>
      <c r="AL163">
        <v>5</v>
      </c>
      <c r="AM163" s="6">
        <v>13</v>
      </c>
      <c r="AN163">
        <v>1</v>
      </c>
      <c r="AO163">
        <v>8</v>
      </c>
      <c r="AP163">
        <v>8</v>
      </c>
      <c r="AQ163" s="6">
        <v>16</v>
      </c>
      <c r="AR163">
        <v>1</v>
      </c>
      <c r="AS163">
        <v>51</v>
      </c>
      <c r="AT163">
        <v>40</v>
      </c>
      <c r="AU163" s="6">
        <v>91</v>
      </c>
      <c r="AV163">
        <v>6</v>
      </c>
      <c r="AW163">
        <v>0</v>
      </c>
      <c r="AX163">
        <v>0</v>
      </c>
      <c r="AY163" s="7">
        <v>0</v>
      </c>
      <c r="AZ163">
        <v>0</v>
      </c>
      <c r="BA163">
        <v>0</v>
      </c>
      <c r="BB163">
        <v>0</v>
      </c>
      <c r="BC163" s="7">
        <v>0</v>
      </c>
      <c r="BD163">
        <v>0</v>
      </c>
      <c r="BE163">
        <v>0</v>
      </c>
      <c r="BF163">
        <v>0</v>
      </c>
      <c r="BG163" s="7">
        <v>0</v>
      </c>
      <c r="BH163">
        <v>0</v>
      </c>
      <c r="BI163">
        <v>0</v>
      </c>
      <c r="BJ163">
        <v>0</v>
      </c>
      <c r="BK163" s="7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69</v>
      </c>
      <c r="CP163">
        <v>60</v>
      </c>
      <c r="CQ163" s="8">
        <v>129</v>
      </c>
      <c r="CR163">
        <v>8</v>
      </c>
    </row>
    <row r="164" spans="1:96">
      <c r="A164">
        <v>64020000</v>
      </c>
      <c r="B164" t="s">
        <v>334</v>
      </c>
      <c r="C164">
        <v>64020201</v>
      </c>
      <c r="D164" t="s">
        <v>95</v>
      </c>
      <c r="E164">
        <v>0</v>
      </c>
      <c r="F164">
        <v>0</v>
      </c>
      <c r="G164" s="4">
        <v>0</v>
      </c>
      <c r="H164">
        <v>0</v>
      </c>
      <c r="I164">
        <v>8</v>
      </c>
      <c r="J164">
        <v>14</v>
      </c>
      <c r="K164" s="4">
        <v>22</v>
      </c>
      <c r="L164">
        <v>1</v>
      </c>
      <c r="M164">
        <v>9</v>
      </c>
      <c r="N164">
        <v>8</v>
      </c>
      <c r="O164" s="4">
        <v>17</v>
      </c>
      <c r="P164">
        <v>1</v>
      </c>
      <c r="Q164">
        <v>17</v>
      </c>
      <c r="R164">
        <v>22</v>
      </c>
      <c r="S164" s="4">
        <v>39</v>
      </c>
      <c r="T164">
        <v>2</v>
      </c>
      <c r="U164">
        <v>9</v>
      </c>
      <c r="V164">
        <v>10</v>
      </c>
      <c r="W164" s="6">
        <v>19</v>
      </c>
      <c r="X164">
        <v>1</v>
      </c>
      <c r="Y164">
        <v>7</v>
      </c>
      <c r="Z164">
        <v>7</v>
      </c>
      <c r="AA164" s="6">
        <v>14</v>
      </c>
      <c r="AB164">
        <v>1</v>
      </c>
      <c r="AC164">
        <v>18</v>
      </c>
      <c r="AD164">
        <v>14</v>
      </c>
      <c r="AE164" s="6">
        <v>32</v>
      </c>
      <c r="AF164">
        <v>1</v>
      </c>
      <c r="AG164">
        <v>14</v>
      </c>
      <c r="AH164">
        <v>12</v>
      </c>
      <c r="AI164" s="6">
        <v>26</v>
      </c>
      <c r="AJ164">
        <v>1</v>
      </c>
      <c r="AK164">
        <v>9</v>
      </c>
      <c r="AL164">
        <v>8</v>
      </c>
      <c r="AM164" s="6">
        <v>17</v>
      </c>
      <c r="AN164">
        <v>1</v>
      </c>
      <c r="AO164">
        <v>8</v>
      </c>
      <c r="AP164">
        <v>14</v>
      </c>
      <c r="AQ164" s="6">
        <v>22</v>
      </c>
      <c r="AR164">
        <v>1</v>
      </c>
      <c r="AS164">
        <v>65</v>
      </c>
      <c r="AT164">
        <v>65</v>
      </c>
      <c r="AU164" s="6">
        <v>130</v>
      </c>
      <c r="AV164">
        <v>6</v>
      </c>
      <c r="AW164">
        <v>0</v>
      </c>
      <c r="AX164">
        <v>0</v>
      </c>
      <c r="AY164" s="7">
        <v>0</v>
      </c>
      <c r="AZ164">
        <v>0</v>
      </c>
      <c r="BA164">
        <v>0</v>
      </c>
      <c r="BB164">
        <v>0</v>
      </c>
      <c r="BC164" s="7">
        <v>0</v>
      </c>
      <c r="BD164">
        <v>0</v>
      </c>
      <c r="BE164">
        <v>0</v>
      </c>
      <c r="BF164">
        <v>0</v>
      </c>
      <c r="BG164" s="7">
        <v>0</v>
      </c>
      <c r="BH164">
        <v>0</v>
      </c>
      <c r="BI164">
        <v>0</v>
      </c>
      <c r="BJ164">
        <v>0</v>
      </c>
      <c r="BK164" s="7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82</v>
      </c>
      <c r="CP164">
        <v>87</v>
      </c>
      <c r="CQ164" s="8">
        <v>169</v>
      </c>
      <c r="CR164">
        <v>8</v>
      </c>
    </row>
    <row r="165" spans="1:96">
      <c r="E165">
        <f>SUM(E3:E164)</f>
        <v>183</v>
      </c>
      <c r="F165" s="17">
        <f t="shared" ref="F165:BQ165" si="0">SUM(F3:F164)</f>
        <v>162</v>
      </c>
      <c r="G165" s="17">
        <f t="shared" si="0"/>
        <v>345</v>
      </c>
      <c r="H165" s="17">
        <f t="shared" si="0"/>
        <v>49</v>
      </c>
      <c r="I165" s="17">
        <f t="shared" si="0"/>
        <v>799</v>
      </c>
      <c r="J165" s="17">
        <f t="shared" si="0"/>
        <v>689</v>
      </c>
      <c r="K165" s="17">
        <f t="shared" si="0"/>
        <v>1488</v>
      </c>
      <c r="L165" s="17">
        <f t="shared" si="0"/>
        <v>151</v>
      </c>
      <c r="M165" s="17">
        <f t="shared" si="0"/>
        <v>879</v>
      </c>
      <c r="N165" s="17">
        <f t="shared" si="0"/>
        <v>822</v>
      </c>
      <c r="O165" s="17">
        <f t="shared" si="0"/>
        <v>1701</v>
      </c>
      <c r="P165" s="17">
        <f t="shared" si="0"/>
        <v>159</v>
      </c>
      <c r="Q165" s="17">
        <f t="shared" si="0"/>
        <v>1861</v>
      </c>
      <c r="R165" s="17">
        <f t="shared" si="0"/>
        <v>1673</v>
      </c>
      <c r="S165" s="17">
        <f t="shared" si="0"/>
        <v>3534</v>
      </c>
      <c r="T165" s="17">
        <f t="shared" si="0"/>
        <v>359</v>
      </c>
      <c r="U165" s="17">
        <f t="shared" si="0"/>
        <v>1091</v>
      </c>
      <c r="V165" s="17">
        <f t="shared" si="0"/>
        <v>982</v>
      </c>
      <c r="W165" s="17">
        <f t="shared" si="0"/>
        <v>2073</v>
      </c>
      <c r="X165" s="17">
        <f t="shared" si="0"/>
        <v>168</v>
      </c>
      <c r="Y165" s="17">
        <f t="shared" si="0"/>
        <v>1121</v>
      </c>
      <c r="Z165" s="17">
        <f t="shared" si="0"/>
        <v>1026</v>
      </c>
      <c r="AA165" s="17">
        <f t="shared" si="0"/>
        <v>2147</v>
      </c>
      <c r="AB165" s="17">
        <f t="shared" si="0"/>
        <v>169</v>
      </c>
      <c r="AC165" s="17">
        <f t="shared" si="0"/>
        <v>1120</v>
      </c>
      <c r="AD165" s="17">
        <f t="shared" si="0"/>
        <v>998</v>
      </c>
      <c r="AE165" s="17">
        <f t="shared" si="0"/>
        <v>2118</v>
      </c>
      <c r="AF165" s="17">
        <f t="shared" si="0"/>
        <v>168</v>
      </c>
      <c r="AG165" s="17">
        <f t="shared" si="0"/>
        <v>1279</v>
      </c>
      <c r="AH165" s="17">
        <f t="shared" si="0"/>
        <v>1148</v>
      </c>
      <c r="AI165" s="17">
        <f t="shared" si="0"/>
        <v>2427</v>
      </c>
      <c r="AJ165" s="17">
        <f t="shared" si="0"/>
        <v>175</v>
      </c>
      <c r="AK165" s="17">
        <f t="shared" si="0"/>
        <v>1217</v>
      </c>
      <c r="AL165" s="17">
        <f t="shared" si="0"/>
        <v>1157</v>
      </c>
      <c r="AM165" s="17">
        <f t="shared" si="0"/>
        <v>2374</v>
      </c>
      <c r="AN165" s="17">
        <f t="shared" si="0"/>
        <v>175</v>
      </c>
      <c r="AO165" s="17">
        <f t="shared" si="0"/>
        <v>1246</v>
      </c>
      <c r="AP165" s="17">
        <f t="shared" si="0"/>
        <v>1131</v>
      </c>
      <c r="AQ165" s="17">
        <f t="shared" si="0"/>
        <v>2377</v>
      </c>
      <c r="AR165" s="17">
        <f t="shared" si="0"/>
        <v>172</v>
      </c>
      <c r="AS165" s="17">
        <f t="shared" si="0"/>
        <v>7074</v>
      </c>
      <c r="AT165" s="17">
        <f t="shared" si="0"/>
        <v>6442</v>
      </c>
      <c r="AU165" s="17">
        <f t="shared" si="0"/>
        <v>13516</v>
      </c>
      <c r="AV165" s="17">
        <f t="shared" si="0"/>
        <v>1027</v>
      </c>
      <c r="AW165" s="17">
        <f t="shared" si="0"/>
        <v>407</v>
      </c>
      <c r="AX165" s="17">
        <f t="shared" si="0"/>
        <v>274</v>
      </c>
      <c r="AY165" s="17">
        <f t="shared" si="0"/>
        <v>681</v>
      </c>
      <c r="AZ165" s="17">
        <f t="shared" si="0"/>
        <v>35</v>
      </c>
      <c r="BA165" s="17">
        <f t="shared" si="0"/>
        <v>344</v>
      </c>
      <c r="BB165" s="17">
        <f t="shared" si="0"/>
        <v>300</v>
      </c>
      <c r="BC165" s="17">
        <f t="shared" si="0"/>
        <v>644</v>
      </c>
      <c r="BD165" s="17">
        <f t="shared" si="0"/>
        <v>36</v>
      </c>
      <c r="BE165" s="17">
        <f t="shared" si="0"/>
        <v>367</v>
      </c>
      <c r="BF165" s="17">
        <f t="shared" si="0"/>
        <v>248</v>
      </c>
      <c r="BG165" s="17">
        <f t="shared" si="0"/>
        <v>615</v>
      </c>
      <c r="BH165" s="17">
        <f t="shared" si="0"/>
        <v>37</v>
      </c>
      <c r="BI165" s="17">
        <f t="shared" si="0"/>
        <v>1118</v>
      </c>
      <c r="BJ165" s="17">
        <f t="shared" si="0"/>
        <v>822</v>
      </c>
      <c r="BK165" s="17">
        <f t="shared" si="0"/>
        <v>1940</v>
      </c>
      <c r="BL165" s="17">
        <f t="shared" si="0"/>
        <v>108</v>
      </c>
      <c r="BM165" s="17">
        <f t="shared" si="0"/>
        <v>0</v>
      </c>
      <c r="BN165" s="17">
        <f t="shared" si="0"/>
        <v>0</v>
      </c>
      <c r="BO165" s="17">
        <f t="shared" si="0"/>
        <v>0</v>
      </c>
      <c r="BP165" s="17">
        <f t="shared" si="0"/>
        <v>0</v>
      </c>
      <c r="BQ165" s="17">
        <f t="shared" si="0"/>
        <v>0</v>
      </c>
      <c r="BR165" s="17">
        <f t="shared" ref="BR165:CR165" si="1">SUM(BR3:BR164)</f>
        <v>0</v>
      </c>
      <c r="BS165" s="17">
        <f t="shared" si="1"/>
        <v>0</v>
      </c>
      <c r="BT165" s="17">
        <f t="shared" si="1"/>
        <v>0</v>
      </c>
      <c r="BU165" s="17">
        <f t="shared" si="1"/>
        <v>0</v>
      </c>
      <c r="BV165" s="17">
        <f t="shared" si="1"/>
        <v>0</v>
      </c>
      <c r="BW165" s="17">
        <f t="shared" si="1"/>
        <v>0</v>
      </c>
      <c r="BX165" s="17">
        <f t="shared" si="1"/>
        <v>0</v>
      </c>
      <c r="BY165" s="17">
        <f t="shared" si="1"/>
        <v>0</v>
      </c>
      <c r="BZ165" s="17">
        <f t="shared" si="1"/>
        <v>0</v>
      </c>
      <c r="CA165" s="17">
        <f t="shared" si="1"/>
        <v>0</v>
      </c>
      <c r="CB165" s="17">
        <f t="shared" si="1"/>
        <v>0</v>
      </c>
      <c r="CC165" s="17">
        <f t="shared" si="1"/>
        <v>0</v>
      </c>
      <c r="CD165" s="17">
        <f t="shared" si="1"/>
        <v>0</v>
      </c>
      <c r="CE165" s="17">
        <f t="shared" si="1"/>
        <v>0</v>
      </c>
      <c r="CF165" s="17">
        <f t="shared" si="1"/>
        <v>0</v>
      </c>
      <c r="CG165" s="17">
        <f t="shared" si="1"/>
        <v>0</v>
      </c>
      <c r="CH165" s="17">
        <f t="shared" si="1"/>
        <v>0</v>
      </c>
      <c r="CI165" s="17">
        <f t="shared" si="1"/>
        <v>0</v>
      </c>
      <c r="CJ165" s="17">
        <f t="shared" si="1"/>
        <v>0</v>
      </c>
      <c r="CK165" s="17">
        <f t="shared" si="1"/>
        <v>0</v>
      </c>
      <c r="CL165" s="17">
        <f t="shared" si="1"/>
        <v>0</v>
      </c>
      <c r="CM165" s="17">
        <f t="shared" si="1"/>
        <v>0</v>
      </c>
      <c r="CN165" s="17">
        <f t="shared" si="1"/>
        <v>0</v>
      </c>
      <c r="CO165" s="17">
        <f t="shared" si="1"/>
        <v>10053</v>
      </c>
      <c r="CP165" s="17">
        <f t="shared" si="1"/>
        <v>8937</v>
      </c>
      <c r="CQ165" s="17">
        <f t="shared" si="1"/>
        <v>18990</v>
      </c>
      <c r="CR165" s="17">
        <f t="shared" si="1"/>
        <v>1494</v>
      </c>
    </row>
  </sheetData>
  <sheetProtection sheet="1" objects="1" scenarios="1"/>
  <mergeCells count="24">
    <mergeCell ref="CG1:CJ1"/>
    <mergeCell ref="CK1:CN1"/>
    <mergeCell ref="CO1:CR1"/>
    <mergeCell ref="CS1:CV1"/>
    <mergeCell ref="BM1:BP1"/>
    <mergeCell ref="BQ1:BT1"/>
    <mergeCell ref="BU1:BX1"/>
    <mergeCell ref="BY1:CB1"/>
    <mergeCell ref="CC1:CF1"/>
    <mergeCell ref="AS1:AV1"/>
    <mergeCell ref="AW1:AZ1"/>
    <mergeCell ref="BA1:BD1"/>
    <mergeCell ref="BE1:BH1"/>
    <mergeCell ref="BI1:BL1"/>
    <mergeCell ref="Y1:AB1"/>
    <mergeCell ref="AC1:AF1"/>
    <mergeCell ref="AG1:AJ1"/>
    <mergeCell ref="AK1:AN1"/>
    <mergeCell ref="AO1:AR1"/>
    <mergeCell ref="E1:H1"/>
    <mergeCell ref="I1:L1"/>
    <mergeCell ref="M1:P1"/>
    <mergeCell ref="Q1:T1"/>
    <mergeCell ref="U1:X1"/>
  </mergeCells>
  <pageMargins left="1.1000000000000001" right="0.23622047244094499" top="0.55118110236220497" bottom="0.55118110236220497" header="0.31496062992126" footer="0.31496062992126"/>
  <pageSetup paperSize="9" firstPageNumber="23" orientation="landscape" useFirstPageNumber="1" horizontalDpi="0" verticalDpi="0" r:id="rId1"/>
  <headerFooter alignWithMargins="0">
    <oddHeader>&amp;R&amp;P</oddHeader>
    <oddFooter>&amp;R&amp;"TH Niramit AS,Regular"&amp;14ข้อมูลจากระบบ DMC ณ วันที่ 25 มิถุนายน 2564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K29"/>
  <sheetViews>
    <sheetView zoomScale="80" zoomScaleNormal="80" workbookViewId="0">
      <selection activeCell="F13" sqref="F13:G13"/>
    </sheetView>
  </sheetViews>
  <sheetFormatPr defaultColWidth="9.109375" defaultRowHeight="23.4"/>
  <cols>
    <col min="1" max="1" width="6.44140625" style="52" customWidth="1"/>
    <col min="2" max="2" width="22.77734375" style="52" customWidth="1"/>
    <col min="3" max="5" width="17" style="52" customWidth="1"/>
    <col min="6" max="6" width="9.6640625" style="52" customWidth="1"/>
    <col min="7" max="7" width="12.33203125" style="52" customWidth="1"/>
    <col min="8" max="10" width="13.5546875" style="52" customWidth="1"/>
    <col min="11" max="11" width="14.88671875" style="52" customWidth="1"/>
    <col min="12" max="16384" width="9.109375" style="52"/>
  </cols>
  <sheetData>
    <row r="1" spans="1:11" ht="34.799999999999997">
      <c r="A1" s="396" t="s">
        <v>619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ht="32.4">
      <c r="A2" s="397" t="s">
        <v>620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32.4">
      <c r="A3" s="398" t="s">
        <v>259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1" ht="33.9" customHeight="1">
      <c r="A4" s="390" t="s">
        <v>0</v>
      </c>
      <c r="B4" s="390" t="s">
        <v>254</v>
      </c>
      <c r="C4" s="399" t="s">
        <v>430</v>
      </c>
      <c r="D4" s="399"/>
      <c r="E4" s="399"/>
      <c r="F4" s="400" t="s">
        <v>14</v>
      </c>
      <c r="G4" s="297" t="s">
        <v>431</v>
      </c>
      <c r="H4" s="402" t="s">
        <v>432</v>
      </c>
      <c r="I4" s="403"/>
      <c r="J4" s="403"/>
      <c r="K4" s="404"/>
    </row>
    <row r="5" spans="1:11" ht="33.9" customHeight="1">
      <c r="A5" s="390"/>
      <c r="B5" s="390"/>
      <c r="C5" s="298" t="s">
        <v>433</v>
      </c>
      <c r="D5" s="299" t="s">
        <v>434</v>
      </c>
      <c r="E5" s="300" t="s">
        <v>457</v>
      </c>
      <c r="F5" s="401"/>
      <c r="G5" s="301" t="s">
        <v>16</v>
      </c>
      <c r="H5" s="302" t="s">
        <v>354</v>
      </c>
      <c r="I5" s="302" t="s">
        <v>355</v>
      </c>
      <c r="J5" s="302" t="s">
        <v>463</v>
      </c>
      <c r="K5" s="302" t="s">
        <v>13</v>
      </c>
    </row>
    <row r="6" spans="1:11" ht="30.9" customHeight="1">
      <c r="A6" s="390">
        <v>1</v>
      </c>
      <c r="B6" s="390" t="s">
        <v>252</v>
      </c>
      <c r="C6" s="393">
        <v>59</v>
      </c>
      <c r="D6" s="394">
        <f>COUNTIF('dmc2564 ข้อมูลดิบ'!$CQ$3:$CQ$61,"&lt;=120")</f>
        <v>40</v>
      </c>
      <c r="E6" s="395">
        <v>13</v>
      </c>
      <c r="F6" s="303" t="s">
        <v>18</v>
      </c>
      <c r="G6" s="304">
        <f>'จำนวนครู 25มิย64'!Q3</f>
        <v>115</v>
      </c>
      <c r="H6" s="305">
        <f>สรุปรวมทุกอำเภอ!H6</f>
        <v>576</v>
      </c>
      <c r="I6" s="306">
        <f>สรุปรวมทุกอำเภอ!O6</f>
        <v>2416</v>
      </c>
      <c r="J6" s="305">
        <f>สรุปรวมทุกอำเภอ!S6</f>
        <v>505</v>
      </c>
      <c r="K6" s="307">
        <f t="shared" ref="K6:K28" si="0">SUM(H6:J6)</f>
        <v>3497</v>
      </c>
    </row>
    <row r="7" spans="1:11" ht="30.9" customHeight="1">
      <c r="A7" s="390"/>
      <c r="B7" s="392"/>
      <c r="C7" s="393"/>
      <c r="D7" s="394"/>
      <c r="E7" s="395"/>
      <c r="F7" s="303" t="s">
        <v>20</v>
      </c>
      <c r="G7" s="304">
        <f>'จำนวนครู 25มิย64'!R3</f>
        <v>318</v>
      </c>
      <c r="H7" s="305">
        <f>สรุปรวมทุกอำเภอ!H7</f>
        <v>475</v>
      </c>
      <c r="I7" s="306">
        <f>สรุปรวมทุกอำเภอ!O7</f>
        <v>2157</v>
      </c>
      <c r="J7" s="305">
        <f>สรุปรวมทุกอำเภอ!S7</f>
        <v>390</v>
      </c>
      <c r="K7" s="307">
        <f t="shared" si="0"/>
        <v>3022</v>
      </c>
    </row>
    <row r="8" spans="1:11" ht="30.9" customHeight="1">
      <c r="A8" s="390"/>
      <c r="B8" s="392"/>
      <c r="C8" s="393"/>
      <c r="D8" s="394"/>
      <c r="E8" s="395"/>
      <c r="F8" s="310" t="s">
        <v>1</v>
      </c>
      <c r="G8" s="311">
        <f>SUM(G6:G7)</f>
        <v>433</v>
      </c>
      <c r="H8" s="311">
        <f>SUM(H6:H7)</f>
        <v>1051</v>
      </c>
      <c r="I8" s="311">
        <f t="shared" ref="I8:J8" si="1">SUM(I6:I7)</f>
        <v>4573</v>
      </c>
      <c r="J8" s="311">
        <f t="shared" si="1"/>
        <v>895</v>
      </c>
      <c r="K8" s="312">
        <f t="shared" si="0"/>
        <v>6519</v>
      </c>
    </row>
    <row r="9" spans="1:11" ht="30.9" customHeight="1">
      <c r="A9" s="390"/>
      <c r="B9" s="392"/>
      <c r="C9" s="393"/>
      <c r="D9" s="394"/>
      <c r="E9" s="395"/>
      <c r="F9" s="389" t="s">
        <v>435</v>
      </c>
      <c r="G9" s="389"/>
      <c r="H9" s="305">
        <f>สรุปรวมทุกอำเภอ!H9</f>
        <v>125</v>
      </c>
      <c r="I9" s="306">
        <f>สรุปรวมทุกอำเภอ!O9</f>
        <v>358</v>
      </c>
      <c r="J9" s="305">
        <f>สรุปรวมทุกอำเภอ!S9</f>
        <v>42</v>
      </c>
      <c r="K9" s="307">
        <f t="shared" si="0"/>
        <v>525</v>
      </c>
    </row>
    <row r="10" spans="1:11" ht="30.9" customHeight="1">
      <c r="A10" s="390">
        <v>2</v>
      </c>
      <c r="B10" s="390" t="s">
        <v>255</v>
      </c>
      <c r="C10" s="393">
        <v>35</v>
      </c>
      <c r="D10" s="394">
        <f>COUNTIF('dmc2564 ข้อมูลดิบ'!$CQ62:$CQ96,"&lt;=120")</f>
        <v>23</v>
      </c>
      <c r="E10" s="395">
        <v>7</v>
      </c>
      <c r="F10" s="303" t="s">
        <v>18</v>
      </c>
      <c r="G10" s="304">
        <f>'จำนวนครู 25มิย64'!Q4</f>
        <v>78</v>
      </c>
      <c r="H10" s="305">
        <f>สรุปรวมทุกอำเภอ!H10</f>
        <v>387</v>
      </c>
      <c r="I10" s="306">
        <f>สรุปรวมทุกอำเภอ!O10</f>
        <v>1740</v>
      </c>
      <c r="J10" s="305">
        <f>สรุปรวมทุกอำเภอ!S10</f>
        <v>173</v>
      </c>
      <c r="K10" s="307">
        <f t="shared" si="0"/>
        <v>2300</v>
      </c>
    </row>
    <row r="11" spans="1:11" ht="30.9" customHeight="1">
      <c r="A11" s="391"/>
      <c r="B11" s="392"/>
      <c r="C11" s="393"/>
      <c r="D11" s="394"/>
      <c r="E11" s="395"/>
      <c r="F11" s="303" t="s">
        <v>20</v>
      </c>
      <c r="G11" s="304">
        <f>'จำนวนครู 25มิย64'!R4</f>
        <v>218</v>
      </c>
      <c r="H11" s="305">
        <f>สรุปรวมทุกอำเภอ!H11</f>
        <v>378</v>
      </c>
      <c r="I11" s="306">
        <f>สรุปรวมทุกอำเภอ!O11</f>
        <v>1651</v>
      </c>
      <c r="J11" s="305">
        <f>สรุปรวมทุกอำเภอ!S11</f>
        <v>143</v>
      </c>
      <c r="K11" s="307">
        <f t="shared" si="0"/>
        <v>2172</v>
      </c>
    </row>
    <row r="12" spans="1:11" ht="30.9" customHeight="1">
      <c r="A12" s="391"/>
      <c r="B12" s="392"/>
      <c r="C12" s="393"/>
      <c r="D12" s="394"/>
      <c r="E12" s="395"/>
      <c r="F12" s="310" t="s">
        <v>1</v>
      </c>
      <c r="G12" s="311">
        <f>SUM(G10:G11)</f>
        <v>296</v>
      </c>
      <c r="H12" s="311">
        <f>SUM(H10:H11)</f>
        <v>765</v>
      </c>
      <c r="I12" s="311">
        <f t="shared" ref="I12" si="2">SUM(I10:I11)</f>
        <v>3391</v>
      </c>
      <c r="J12" s="311">
        <f t="shared" ref="J12" si="3">SUM(J10:J11)</f>
        <v>316</v>
      </c>
      <c r="K12" s="312">
        <f t="shared" si="0"/>
        <v>4472</v>
      </c>
    </row>
    <row r="13" spans="1:11" ht="30.9" customHeight="1">
      <c r="A13" s="391"/>
      <c r="B13" s="392"/>
      <c r="C13" s="393"/>
      <c r="D13" s="394"/>
      <c r="E13" s="395"/>
      <c r="F13" s="389" t="s">
        <v>435</v>
      </c>
      <c r="G13" s="389"/>
      <c r="H13" s="305">
        <f>สรุปรวมทุกอำเภอ!H13</f>
        <v>77</v>
      </c>
      <c r="I13" s="306">
        <f>สรุปรวมทุกอำเภอ!O13</f>
        <v>234</v>
      </c>
      <c r="J13" s="305">
        <f>สรุปรวมทุกอำเภอ!S13</f>
        <v>21</v>
      </c>
      <c r="K13" s="307">
        <f t="shared" si="0"/>
        <v>332</v>
      </c>
    </row>
    <row r="14" spans="1:11" ht="30.9" customHeight="1">
      <c r="A14" s="390">
        <v>3</v>
      </c>
      <c r="B14" s="390" t="s">
        <v>253</v>
      </c>
      <c r="C14" s="393">
        <v>29</v>
      </c>
      <c r="D14" s="394">
        <f>COUNTIF('dmc2564 ข้อมูลดิบ'!$CQ$97:$CQ125,"&lt;=120")</f>
        <v>22</v>
      </c>
      <c r="E14" s="395">
        <v>7</v>
      </c>
      <c r="F14" s="303" t="s">
        <v>18</v>
      </c>
      <c r="G14" s="304">
        <f>'จำนวนครู 25มิย64'!Q5</f>
        <v>45</v>
      </c>
      <c r="H14" s="305">
        <f>สรุปรวมทุกอำเภอ!H14</f>
        <v>267</v>
      </c>
      <c r="I14" s="306">
        <f>สรุปรวมทุกอำเภอ!O14</f>
        <v>878</v>
      </c>
      <c r="J14" s="305">
        <f>สรุปรวมทุกอำเภอ!S14</f>
        <v>177</v>
      </c>
      <c r="K14" s="307">
        <f t="shared" si="0"/>
        <v>1322</v>
      </c>
    </row>
    <row r="15" spans="1:11" ht="30.9" customHeight="1">
      <c r="A15" s="391"/>
      <c r="B15" s="392"/>
      <c r="C15" s="393"/>
      <c r="D15" s="394"/>
      <c r="E15" s="395"/>
      <c r="F15" s="303" t="s">
        <v>20</v>
      </c>
      <c r="G15" s="304">
        <f>'จำนวนครู 25มิย64'!R5</f>
        <v>146</v>
      </c>
      <c r="H15" s="305">
        <f>สรุปรวมทุกอำเภอ!H15</f>
        <v>244</v>
      </c>
      <c r="I15" s="306">
        <f>สรุปรวมทุกอำเภอ!O15</f>
        <v>741</v>
      </c>
      <c r="J15" s="305">
        <f>สรุปรวมทุกอำเภอ!S15</f>
        <v>106</v>
      </c>
      <c r="K15" s="307">
        <f t="shared" si="0"/>
        <v>1091</v>
      </c>
    </row>
    <row r="16" spans="1:11" ht="30.9" customHeight="1">
      <c r="A16" s="391"/>
      <c r="B16" s="392"/>
      <c r="C16" s="393"/>
      <c r="D16" s="394"/>
      <c r="E16" s="395"/>
      <c r="F16" s="310" t="s">
        <v>1</v>
      </c>
      <c r="G16" s="311">
        <f>SUM(G14:G15)</f>
        <v>191</v>
      </c>
      <c r="H16" s="311">
        <f>SUM(H14:H15)</f>
        <v>511</v>
      </c>
      <c r="I16" s="311">
        <f t="shared" ref="I16" si="4">SUM(I14:I15)</f>
        <v>1619</v>
      </c>
      <c r="J16" s="311">
        <f t="shared" ref="J16" si="5">SUM(J14:J15)</f>
        <v>283</v>
      </c>
      <c r="K16" s="312">
        <f t="shared" si="0"/>
        <v>2413</v>
      </c>
    </row>
    <row r="17" spans="1:11" ht="30.9" customHeight="1">
      <c r="A17" s="391"/>
      <c r="B17" s="392"/>
      <c r="C17" s="393"/>
      <c r="D17" s="394"/>
      <c r="E17" s="395"/>
      <c r="F17" s="389" t="s">
        <v>435</v>
      </c>
      <c r="G17" s="389"/>
      <c r="H17" s="305">
        <f>สรุปรวมทุกอำเภอ!H17</f>
        <v>61</v>
      </c>
      <c r="I17" s="306">
        <f>สรุปรวมทุกอำเภอ!O17</f>
        <v>166</v>
      </c>
      <c r="J17" s="305">
        <f>สรุปรวมทุกอำเภอ!S17</f>
        <v>21</v>
      </c>
      <c r="K17" s="307">
        <f t="shared" si="0"/>
        <v>248</v>
      </c>
    </row>
    <row r="18" spans="1:11" ht="30.9" customHeight="1">
      <c r="A18" s="390">
        <v>4</v>
      </c>
      <c r="B18" s="390" t="s">
        <v>250</v>
      </c>
      <c r="C18" s="393">
        <v>14</v>
      </c>
      <c r="D18" s="394">
        <f>COUNTIF('dmc2564 ข้อมูลดิบ'!$CQ126:$CQ$139,"&lt;=120")</f>
        <v>11</v>
      </c>
      <c r="E18" s="395">
        <v>2</v>
      </c>
      <c r="F18" s="303" t="s">
        <v>18</v>
      </c>
      <c r="G18" s="304">
        <f>'จำนวนครู 25มิย64'!Q6</f>
        <v>27</v>
      </c>
      <c r="H18" s="305">
        <f>สรุปรวมทุกอำเภอ!H18</f>
        <v>215</v>
      </c>
      <c r="I18" s="306">
        <f>สรุปรวมทุกอำเภอ!O18</f>
        <v>755</v>
      </c>
      <c r="J18" s="305">
        <f>สรุปรวมทุกอำเภอ!S18</f>
        <v>83</v>
      </c>
      <c r="K18" s="307">
        <f t="shared" si="0"/>
        <v>1053</v>
      </c>
    </row>
    <row r="19" spans="1:11" ht="30.9" customHeight="1">
      <c r="A19" s="391"/>
      <c r="B19" s="392"/>
      <c r="C19" s="393"/>
      <c r="D19" s="394"/>
      <c r="E19" s="395"/>
      <c r="F19" s="303" t="s">
        <v>20</v>
      </c>
      <c r="G19" s="304">
        <f>'จำนวนครู 25มิย64'!R6</f>
        <v>91</v>
      </c>
      <c r="H19" s="305">
        <f>สรุปรวมทุกอำเภอ!H19</f>
        <v>219</v>
      </c>
      <c r="I19" s="306">
        <f>สรุปรวมทุกอำเภอ!O19</f>
        <v>676</v>
      </c>
      <c r="J19" s="305">
        <f>สรุปรวมทุกอำเภอ!S19</f>
        <v>56</v>
      </c>
      <c r="K19" s="307">
        <f t="shared" si="0"/>
        <v>951</v>
      </c>
    </row>
    <row r="20" spans="1:11" ht="30.9" customHeight="1">
      <c r="A20" s="391"/>
      <c r="B20" s="392"/>
      <c r="C20" s="393"/>
      <c r="D20" s="394"/>
      <c r="E20" s="395"/>
      <c r="F20" s="310" t="s">
        <v>1</v>
      </c>
      <c r="G20" s="311">
        <f>SUM(G18:G19)</f>
        <v>118</v>
      </c>
      <c r="H20" s="311">
        <f>SUM(H18:H19)</f>
        <v>434</v>
      </c>
      <c r="I20" s="311">
        <f t="shared" ref="I20" si="6">SUM(I18:I19)</f>
        <v>1431</v>
      </c>
      <c r="J20" s="311">
        <f t="shared" ref="J20" si="7">SUM(J18:J19)</f>
        <v>139</v>
      </c>
      <c r="K20" s="312">
        <f t="shared" si="0"/>
        <v>2004</v>
      </c>
    </row>
    <row r="21" spans="1:11" ht="30.9" customHeight="1">
      <c r="A21" s="391"/>
      <c r="B21" s="392"/>
      <c r="C21" s="393"/>
      <c r="D21" s="394"/>
      <c r="E21" s="395"/>
      <c r="F21" s="389" t="s">
        <v>435</v>
      </c>
      <c r="G21" s="389"/>
      <c r="H21" s="305">
        <f>สรุปรวมทุกอำเภอ!H21</f>
        <v>40</v>
      </c>
      <c r="I21" s="306">
        <f>สรุปรวมทุกอำเภอ!O21</f>
        <v>100</v>
      </c>
      <c r="J21" s="305">
        <f>สรุปรวมทุกอำเภอ!S21</f>
        <v>6</v>
      </c>
      <c r="K21" s="307">
        <f t="shared" si="0"/>
        <v>146</v>
      </c>
    </row>
    <row r="22" spans="1:11" ht="30.9" customHeight="1">
      <c r="A22" s="390">
        <v>5</v>
      </c>
      <c r="B22" s="390" t="s">
        <v>251</v>
      </c>
      <c r="C22" s="393">
        <v>25</v>
      </c>
      <c r="D22" s="394">
        <f>COUNTIF('dmc2564 ข้อมูลดิบ'!$CQ$140:$CQ$164,"&lt;=120")</f>
        <v>15</v>
      </c>
      <c r="E22" s="395">
        <v>6</v>
      </c>
      <c r="F22" s="303" t="s">
        <v>18</v>
      </c>
      <c r="G22" s="304">
        <f>'จำนวนครู 25มิย64'!Q7</f>
        <v>57</v>
      </c>
      <c r="H22" s="305">
        <f>สรุปรวมทุกอำเภอ!H22</f>
        <v>416</v>
      </c>
      <c r="I22" s="306">
        <f>สรุปรวมทุกอำเภอ!O22</f>
        <v>1285</v>
      </c>
      <c r="J22" s="305">
        <f>สรุปรวมทุกอำเภอ!S22</f>
        <v>180</v>
      </c>
      <c r="K22" s="307">
        <f t="shared" si="0"/>
        <v>1881</v>
      </c>
    </row>
    <row r="23" spans="1:11" ht="30.9" customHeight="1">
      <c r="A23" s="391"/>
      <c r="B23" s="392"/>
      <c r="C23" s="393"/>
      <c r="D23" s="394"/>
      <c r="E23" s="395"/>
      <c r="F23" s="303" t="s">
        <v>20</v>
      </c>
      <c r="G23" s="304">
        <f>'จำนวนครู 25มิย64'!R7</f>
        <v>164</v>
      </c>
      <c r="H23" s="305">
        <f>สรุปรวมทุกอำเภอ!H23</f>
        <v>357</v>
      </c>
      <c r="I23" s="306">
        <f>สรุปรวมทุกอำเภอ!O23</f>
        <v>1217</v>
      </c>
      <c r="J23" s="305">
        <f>สรุปรวมทุกอำเภอ!S23</f>
        <v>127</v>
      </c>
      <c r="K23" s="307">
        <f t="shared" si="0"/>
        <v>1701</v>
      </c>
    </row>
    <row r="24" spans="1:11" ht="30.9" customHeight="1">
      <c r="A24" s="391"/>
      <c r="B24" s="392"/>
      <c r="C24" s="393"/>
      <c r="D24" s="394"/>
      <c r="E24" s="395"/>
      <c r="F24" s="310" t="s">
        <v>1</v>
      </c>
      <c r="G24" s="311">
        <f>SUM(G22:G23)</f>
        <v>221</v>
      </c>
      <c r="H24" s="311">
        <f t="shared" ref="H24:J24" si="8">SUM(H22:H23)</f>
        <v>773</v>
      </c>
      <c r="I24" s="311">
        <f t="shared" si="8"/>
        <v>2502</v>
      </c>
      <c r="J24" s="311">
        <f t="shared" si="8"/>
        <v>307</v>
      </c>
      <c r="K24" s="312">
        <f t="shared" si="0"/>
        <v>3582</v>
      </c>
    </row>
    <row r="25" spans="1:11" ht="30.9" customHeight="1">
      <c r="A25" s="391"/>
      <c r="B25" s="392"/>
      <c r="C25" s="393"/>
      <c r="D25" s="394"/>
      <c r="E25" s="395"/>
      <c r="F25" s="389" t="s">
        <v>435</v>
      </c>
      <c r="G25" s="389"/>
      <c r="H25" s="305">
        <f>สรุปรวมทุกอำเภอ!H25</f>
        <v>56</v>
      </c>
      <c r="I25" s="306">
        <f>สรุปรวมทุกอำเภอ!O25</f>
        <v>169</v>
      </c>
      <c r="J25" s="305">
        <f>สรุปรวมทุกอำเภอ!S25</f>
        <v>18</v>
      </c>
      <c r="K25" s="307">
        <f t="shared" si="0"/>
        <v>243</v>
      </c>
    </row>
    <row r="26" spans="1:11" ht="30.9" customHeight="1">
      <c r="A26" s="384" t="s">
        <v>13</v>
      </c>
      <c r="B26" s="385"/>
      <c r="C26" s="386">
        <f>SUM(C6:C25)</f>
        <v>162</v>
      </c>
      <c r="D26" s="387">
        <f>SUM(D6:D25)</f>
        <v>111</v>
      </c>
      <c r="E26" s="388">
        <f>SUM(E6:E25)</f>
        <v>35</v>
      </c>
      <c r="F26" s="303" t="s">
        <v>18</v>
      </c>
      <c r="G26" s="308">
        <f t="shared" ref="G26:J27" si="9">SUM(G22,G18,G14,G10,G6)</f>
        <v>322</v>
      </c>
      <c r="H26" s="308">
        <f t="shared" si="9"/>
        <v>1861</v>
      </c>
      <c r="I26" s="308">
        <f t="shared" si="9"/>
        <v>7074</v>
      </c>
      <c r="J26" s="308">
        <f t="shared" si="9"/>
        <v>1118</v>
      </c>
      <c r="K26" s="309">
        <f t="shared" si="0"/>
        <v>10053</v>
      </c>
    </row>
    <row r="27" spans="1:11" ht="30.9" customHeight="1">
      <c r="A27" s="385"/>
      <c r="B27" s="385"/>
      <c r="C27" s="386"/>
      <c r="D27" s="387"/>
      <c r="E27" s="388"/>
      <c r="F27" s="303" t="s">
        <v>20</v>
      </c>
      <c r="G27" s="308">
        <f t="shared" si="9"/>
        <v>937</v>
      </c>
      <c r="H27" s="308">
        <f t="shared" si="9"/>
        <v>1673</v>
      </c>
      <c r="I27" s="308">
        <f t="shared" si="9"/>
        <v>6442</v>
      </c>
      <c r="J27" s="308">
        <f t="shared" si="9"/>
        <v>822</v>
      </c>
      <c r="K27" s="309">
        <f t="shared" si="0"/>
        <v>8937</v>
      </c>
    </row>
    <row r="28" spans="1:11" ht="30.9" customHeight="1">
      <c r="A28" s="385"/>
      <c r="B28" s="385"/>
      <c r="C28" s="386"/>
      <c r="D28" s="387"/>
      <c r="E28" s="388"/>
      <c r="F28" s="313" t="s">
        <v>1</v>
      </c>
      <c r="G28" s="314">
        <f>SUM(G26:G27)</f>
        <v>1259</v>
      </c>
      <c r="H28" s="314">
        <f>SUM(H26:H27)</f>
        <v>3534</v>
      </c>
      <c r="I28" s="314">
        <f>SUM(I26:I27)</f>
        <v>13516</v>
      </c>
      <c r="J28" s="314">
        <f>SUM(J26:J27)</f>
        <v>1940</v>
      </c>
      <c r="K28" s="314">
        <f t="shared" si="0"/>
        <v>18990</v>
      </c>
    </row>
    <row r="29" spans="1:11" ht="30.9" customHeight="1">
      <c r="A29" s="385"/>
      <c r="B29" s="385"/>
      <c r="C29" s="386"/>
      <c r="D29" s="387"/>
      <c r="E29" s="388"/>
      <c r="F29" s="389" t="s">
        <v>435</v>
      </c>
      <c r="G29" s="389"/>
      <c r="H29" s="308">
        <f>SUM(H25,H21,H17,H13,H9)</f>
        <v>359</v>
      </c>
      <c r="I29" s="308">
        <f>SUM(I25,I21,I17,I13,I9)</f>
        <v>1027</v>
      </c>
      <c r="J29" s="308">
        <f>SUM(J25,J21,J17,J13,J9)</f>
        <v>108</v>
      </c>
      <c r="K29" s="308">
        <f>SUM(K25,K21,K17,K13,K9)</f>
        <v>1494</v>
      </c>
    </row>
  </sheetData>
  <mergeCells count="43">
    <mergeCell ref="F9:G9"/>
    <mergeCell ref="A1:K1"/>
    <mergeCell ref="A2:K2"/>
    <mergeCell ref="A3:K3"/>
    <mergeCell ref="A4:A5"/>
    <mergeCell ref="B4:B5"/>
    <mergeCell ref="C4:E4"/>
    <mergeCell ref="F4:F5"/>
    <mergeCell ref="H4:K4"/>
    <mergeCell ref="A6:A9"/>
    <mergeCell ref="B6:B9"/>
    <mergeCell ref="C6:C9"/>
    <mergeCell ref="D6:D9"/>
    <mergeCell ref="E6:E9"/>
    <mergeCell ref="F17:G17"/>
    <mergeCell ref="A10:A13"/>
    <mergeCell ref="B10:B13"/>
    <mergeCell ref="C10:C13"/>
    <mergeCell ref="D10:D13"/>
    <mergeCell ref="E10:E13"/>
    <mergeCell ref="F13:G13"/>
    <mergeCell ref="A14:A17"/>
    <mergeCell ref="B14:B17"/>
    <mergeCell ref="C14:C17"/>
    <mergeCell ref="D14:D17"/>
    <mergeCell ref="E14:E17"/>
    <mergeCell ref="F25:G25"/>
    <mergeCell ref="A18:A21"/>
    <mergeCell ref="B18:B21"/>
    <mergeCell ref="C18:C21"/>
    <mergeCell ref="D18:D21"/>
    <mergeCell ref="E18:E21"/>
    <mergeCell ref="F21:G21"/>
    <mergeCell ref="A22:A25"/>
    <mergeCell ref="B22:B25"/>
    <mergeCell ref="C22:C25"/>
    <mergeCell ref="D22:D25"/>
    <mergeCell ref="E22:E25"/>
    <mergeCell ref="A26:B29"/>
    <mergeCell ref="C26:C29"/>
    <mergeCell ref="D26:D29"/>
    <mergeCell ref="E26:E29"/>
    <mergeCell ref="F29:G29"/>
  </mergeCells>
  <pageMargins left="0.51181102362204722" right="0.23622047244094491" top="0.31496062992125984" bottom="0.23622047244094491" header="0.31496062992125984" footer="0.31496062992125984"/>
  <pageSetup paperSize="9" scale="60" firstPageNumber="23" orientation="landscape" useFirstPageNumber="1" horizontalDpi="4294967293" verticalDpi="0" r:id="rId1"/>
  <headerFooter alignWithMargins="0">
    <oddHeader>&amp;R&amp;P</oddHeader>
    <oddFooter>&amp;R&amp;"TH SarabunPSK,ตัวหนา"&amp;21ข้อมูลจากระบบ DMC ณ วันที่ 25 มิถุนายน 2564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U30"/>
  <sheetViews>
    <sheetView zoomScale="85" zoomScaleNormal="85" workbookViewId="0">
      <selection activeCell="O16" sqref="O16"/>
    </sheetView>
  </sheetViews>
  <sheetFormatPr defaultColWidth="9.109375" defaultRowHeight="18.600000000000001"/>
  <cols>
    <col min="1" max="1" width="4.33203125" style="212" customWidth="1"/>
    <col min="2" max="2" width="10.33203125" style="213" customWidth="1"/>
    <col min="3" max="3" width="7.109375" style="213" customWidth="1"/>
    <col min="4" max="4" width="7.109375" style="212" customWidth="1"/>
    <col min="5" max="7" width="7.44140625" style="212" customWidth="1"/>
    <col min="8" max="8" width="8.109375" style="212" customWidth="1"/>
    <col min="9" max="14" width="7.44140625" style="212" customWidth="1"/>
    <col min="15" max="15" width="8.109375" style="212" customWidth="1"/>
    <col min="16" max="18" width="7.44140625" style="212" customWidth="1"/>
    <col min="19" max="19" width="8.109375" style="212" customWidth="1"/>
    <col min="20" max="20" width="9.5546875" style="222" customWidth="1"/>
    <col min="21" max="16384" width="9.109375" style="213"/>
  </cols>
  <sheetData>
    <row r="1" spans="1:20" ht="21">
      <c r="B1" s="405" t="s">
        <v>621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</row>
    <row r="2" spans="1:20" ht="21">
      <c r="B2" s="406" t="s">
        <v>622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</row>
    <row r="3" spans="1:20" ht="21">
      <c r="B3" s="407" t="s">
        <v>259</v>
      </c>
      <c r="C3" s="407"/>
      <c r="D3" s="408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20" ht="22.5" customHeight="1">
      <c r="A4" s="414" t="s">
        <v>0</v>
      </c>
      <c r="B4" s="414" t="s">
        <v>254</v>
      </c>
      <c r="C4" s="214" t="s">
        <v>14</v>
      </c>
      <c r="D4" s="215" t="s">
        <v>431</v>
      </c>
      <c r="E4" s="410" t="s">
        <v>565</v>
      </c>
      <c r="F4" s="410"/>
      <c r="G4" s="416"/>
      <c r="H4" s="417"/>
      <c r="I4" s="409" t="s">
        <v>566</v>
      </c>
      <c r="J4" s="410"/>
      <c r="K4" s="410"/>
      <c r="L4" s="410"/>
      <c r="M4" s="410"/>
      <c r="N4" s="410"/>
      <c r="O4" s="411"/>
      <c r="P4" s="409" t="s">
        <v>567</v>
      </c>
      <c r="Q4" s="410"/>
      <c r="R4" s="410"/>
      <c r="S4" s="411"/>
      <c r="T4" s="412" t="s">
        <v>13</v>
      </c>
    </row>
    <row r="5" spans="1:20" ht="20.100000000000001" customHeight="1">
      <c r="A5" s="415"/>
      <c r="B5" s="415"/>
      <c r="C5" s="216" t="s">
        <v>15</v>
      </c>
      <c r="D5" s="217" t="s">
        <v>16</v>
      </c>
      <c r="E5" s="218" t="s">
        <v>8</v>
      </c>
      <c r="F5" s="218" t="s">
        <v>9</v>
      </c>
      <c r="G5" s="218" t="s">
        <v>300</v>
      </c>
      <c r="H5" s="219" t="s">
        <v>1</v>
      </c>
      <c r="I5" s="218" t="s">
        <v>2</v>
      </c>
      <c r="J5" s="218" t="s">
        <v>3</v>
      </c>
      <c r="K5" s="218" t="s">
        <v>4</v>
      </c>
      <c r="L5" s="218" t="s">
        <v>5</v>
      </c>
      <c r="M5" s="218" t="s">
        <v>6</v>
      </c>
      <c r="N5" s="218" t="s">
        <v>7</v>
      </c>
      <c r="O5" s="220" t="s">
        <v>1</v>
      </c>
      <c r="P5" s="218" t="s">
        <v>10</v>
      </c>
      <c r="Q5" s="218" t="s">
        <v>11</v>
      </c>
      <c r="R5" s="218" t="s">
        <v>12</v>
      </c>
      <c r="S5" s="221" t="s">
        <v>1</v>
      </c>
      <c r="T5" s="413"/>
    </row>
    <row r="6" spans="1:20" s="230" customFormat="1" ht="20.100000000000001" customHeight="1">
      <c r="A6" s="263">
        <v>1</v>
      </c>
      <c r="B6" s="223" t="s">
        <v>252</v>
      </c>
      <c r="C6" s="224" t="s">
        <v>18</v>
      </c>
      <c r="D6" s="225">
        <f>ศรีสัชนาลัย!E241</f>
        <v>115</v>
      </c>
      <c r="E6" s="225">
        <f>ศรีสัชนาลัย!F241</f>
        <v>68</v>
      </c>
      <c r="F6" s="225">
        <f>ศรีสัชนาลัย!G241</f>
        <v>225</v>
      </c>
      <c r="G6" s="225">
        <f>ศรีสัชนาลัย!H241</f>
        <v>283</v>
      </c>
      <c r="H6" s="226">
        <f>SUM(E6:G6)</f>
        <v>576</v>
      </c>
      <c r="I6" s="225">
        <f>ศรีสัชนาลัย!J241</f>
        <v>355</v>
      </c>
      <c r="J6" s="225">
        <f>ศรีสัชนาลัย!K241</f>
        <v>379</v>
      </c>
      <c r="K6" s="225">
        <f>ศรีสัชนาลัย!L241</f>
        <v>384</v>
      </c>
      <c r="L6" s="225">
        <f>ศรีสัชนาลัย!M241</f>
        <v>433</v>
      </c>
      <c r="M6" s="225">
        <f>ศรีสัชนาลัย!N241</f>
        <v>425</v>
      </c>
      <c r="N6" s="225">
        <f>ศรีสัชนาลัย!O241</f>
        <v>440</v>
      </c>
      <c r="O6" s="227">
        <f>I6+J6+K6+L6+M6+N6</f>
        <v>2416</v>
      </c>
      <c r="P6" s="225">
        <f>ศรีสัชนาลัย!Q241</f>
        <v>186</v>
      </c>
      <c r="Q6" s="225">
        <f>ศรีสัชนาลัย!R241</f>
        <v>153</v>
      </c>
      <c r="R6" s="225">
        <f>ศรีสัชนาลัย!S241</f>
        <v>166</v>
      </c>
      <c r="S6" s="228">
        <f>P6+Q6+R6</f>
        <v>505</v>
      </c>
      <c r="T6" s="229">
        <f t="shared" ref="T6:T28" si="0">H6+O6+S6</f>
        <v>3497</v>
      </c>
    </row>
    <row r="7" spans="1:20" s="230" customFormat="1" ht="20.100000000000001" customHeight="1">
      <c r="A7" s="263"/>
      <c r="B7" s="231"/>
      <c r="C7" s="232" t="s">
        <v>20</v>
      </c>
      <c r="D7" s="225">
        <f>ศรีสัชนาลัย!E242</f>
        <v>318</v>
      </c>
      <c r="E7" s="225">
        <f>ศรีสัชนาลัย!F242</f>
        <v>58</v>
      </c>
      <c r="F7" s="225">
        <f>ศรีสัชนาลัย!G242</f>
        <v>174</v>
      </c>
      <c r="G7" s="225">
        <f>ศรีสัชนาลัย!H242</f>
        <v>243</v>
      </c>
      <c r="H7" s="226">
        <f>SUM(E7:G7)</f>
        <v>475</v>
      </c>
      <c r="I7" s="225">
        <f>ศรีสัชนาลัย!J242</f>
        <v>340</v>
      </c>
      <c r="J7" s="225">
        <f>ศรีสัชนาลัย!K242</f>
        <v>338</v>
      </c>
      <c r="K7" s="225">
        <f>ศรีสัชนาลัย!L242</f>
        <v>345</v>
      </c>
      <c r="L7" s="225">
        <f>ศรีสัชนาลัย!M242</f>
        <v>388</v>
      </c>
      <c r="M7" s="225">
        <f>ศรีสัชนาลัย!N242</f>
        <v>371</v>
      </c>
      <c r="N7" s="225">
        <f>ศรีสัชนาลัย!O242</f>
        <v>375</v>
      </c>
      <c r="O7" s="233">
        <f>I7+J7+K7+L7+M7+N7</f>
        <v>2157</v>
      </c>
      <c r="P7" s="225">
        <f>ศรีสัชนาลัย!Q242</f>
        <v>127</v>
      </c>
      <c r="Q7" s="225">
        <f>ศรีสัชนาลัย!R242</f>
        <v>142</v>
      </c>
      <c r="R7" s="225">
        <f>ศรีสัชนาลัย!S242</f>
        <v>121</v>
      </c>
      <c r="S7" s="228">
        <f>P7+Q7+R7</f>
        <v>390</v>
      </c>
      <c r="T7" s="234">
        <f t="shared" si="0"/>
        <v>3022</v>
      </c>
    </row>
    <row r="8" spans="1:20" s="230" customFormat="1" ht="20.100000000000001" customHeight="1">
      <c r="A8" s="263"/>
      <c r="B8" s="231"/>
      <c r="C8" s="235" t="s">
        <v>1</v>
      </c>
      <c r="D8" s="236">
        <f t="shared" ref="D8:S8" si="1">D6+D7</f>
        <v>433</v>
      </c>
      <c r="E8" s="234">
        <f t="shared" si="1"/>
        <v>126</v>
      </c>
      <c r="F8" s="234">
        <f>F6+F7</f>
        <v>399</v>
      </c>
      <c r="G8" s="234">
        <f t="shared" si="1"/>
        <v>526</v>
      </c>
      <c r="H8" s="237">
        <f t="shared" ref="H8:H28" si="2">SUM(E8:G8)</f>
        <v>1051</v>
      </c>
      <c r="I8" s="234">
        <f t="shared" si="1"/>
        <v>695</v>
      </c>
      <c r="J8" s="234">
        <f t="shared" si="1"/>
        <v>717</v>
      </c>
      <c r="K8" s="234">
        <f t="shared" si="1"/>
        <v>729</v>
      </c>
      <c r="L8" s="234">
        <f t="shared" si="1"/>
        <v>821</v>
      </c>
      <c r="M8" s="234">
        <f t="shared" si="1"/>
        <v>796</v>
      </c>
      <c r="N8" s="234">
        <f t="shared" si="1"/>
        <v>815</v>
      </c>
      <c r="O8" s="238">
        <f t="shared" si="1"/>
        <v>4573</v>
      </c>
      <c r="P8" s="234">
        <f t="shared" si="1"/>
        <v>313</v>
      </c>
      <c r="Q8" s="234">
        <f t="shared" si="1"/>
        <v>295</v>
      </c>
      <c r="R8" s="234">
        <f t="shared" si="1"/>
        <v>287</v>
      </c>
      <c r="S8" s="239">
        <f t="shared" si="1"/>
        <v>895</v>
      </c>
      <c r="T8" s="234">
        <f t="shared" si="0"/>
        <v>6519</v>
      </c>
    </row>
    <row r="9" spans="1:20" s="230" customFormat="1" ht="20.100000000000001" customHeight="1" thickBot="1">
      <c r="A9" s="321"/>
      <c r="B9" s="240"/>
      <c r="C9" s="420" t="s">
        <v>15</v>
      </c>
      <c r="D9" s="421"/>
      <c r="E9" s="241">
        <f>ศรีสัชนาลัย!F244</f>
        <v>19</v>
      </c>
      <c r="F9" s="241">
        <f>ศรีสัชนาลัย!G244</f>
        <v>51</v>
      </c>
      <c r="G9" s="241">
        <f>ศรีสัชนาลัย!H244</f>
        <v>55</v>
      </c>
      <c r="H9" s="242">
        <f t="shared" si="2"/>
        <v>125</v>
      </c>
      <c r="I9" s="241">
        <f>ศรีสัชนาลัย!J244</f>
        <v>58</v>
      </c>
      <c r="J9" s="241">
        <f>ศรีสัชนาลัย!K244</f>
        <v>58</v>
      </c>
      <c r="K9" s="241">
        <f>ศรีสัชนาลัย!L244</f>
        <v>58</v>
      </c>
      <c r="L9" s="241">
        <f>ศรีสัชนาลัย!M244</f>
        <v>63</v>
      </c>
      <c r="M9" s="241">
        <f>ศรีสัชนาลัย!N244</f>
        <v>61</v>
      </c>
      <c r="N9" s="241">
        <f>ศรีสัชนาลัย!O244</f>
        <v>60</v>
      </c>
      <c r="O9" s="243">
        <f>I9+J9+K9+L9+M9+N9</f>
        <v>358</v>
      </c>
      <c r="P9" s="241">
        <f>ศรีสัชนาลัย!Q244</f>
        <v>13</v>
      </c>
      <c r="Q9" s="241">
        <f>ศรีสัชนาลัย!R244</f>
        <v>14</v>
      </c>
      <c r="R9" s="241">
        <f>ศรีสัชนาลัย!S244</f>
        <v>15</v>
      </c>
      <c r="S9" s="244">
        <f>P9+Q9+R9</f>
        <v>42</v>
      </c>
      <c r="T9" s="245">
        <f>H9+O9+S9</f>
        <v>525</v>
      </c>
    </row>
    <row r="10" spans="1:20" s="230" customFormat="1" ht="20.100000000000001" customHeight="1" thickTop="1">
      <c r="A10" s="322">
        <v>2</v>
      </c>
      <c r="B10" s="246" t="s">
        <v>255</v>
      </c>
      <c r="C10" s="247" t="s">
        <v>18</v>
      </c>
      <c r="D10" s="248">
        <f>ศรีสำโรง!E145</f>
        <v>78</v>
      </c>
      <c r="E10" s="248">
        <f>ศรีสำโรง!F145</f>
        <v>30</v>
      </c>
      <c r="F10" s="248">
        <f>ศรีสำโรง!G145</f>
        <v>181</v>
      </c>
      <c r="G10" s="248">
        <f>ศรีสำโรง!H145</f>
        <v>176</v>
      </c>
      <c r="H10" s="226">
        <f t="shared" si="2"/>
        <v>387</v>
      </c>
      <c r="I10" s="248">
        <f>ศรีสำโรง!J145</f>
        <v>286</v>
      </c>
      <c r="J10" s="248">
        <f>ศรีสำโรง!K145</f>
        <v>282</v>
      </c>
      <c r="K10" s="248">
        <f>ศรีสำโรง!L145</f>
        <v>260</v>
      </c>
      <c r="L10" s="248">
        <f>ศรีสำโรง!M145</f>
        <v>318</v>
      </c>
      <c r="M10" s="248">
        <f>ศรีสำโรง!N145</f>
        <v>293</v>
      </c>
      <c r="N10" s="248">
        <f>ศรีสำโรง!O145</f>
        <v>301</v>
      </c>
      <c r="O10" s="249">
        <f>SUM(I10:N10)</f>
        <v>1740</v>
      </c>
      <c r="P10" s="248">
        <f>ศรีสำโรง!Q145</f>
        <v>64</v>
      </c>
      <c r="Q10" s="248">
        <f>ศรีสำโรง!R145</f>
        <v>47</v>
      </c>
      <c r="R10" s="248">
        <f>ศรีสำโรง!S145</f>
        <v>62</v>
      </c>
      <c r="S10" s="250">
        <f>P10+Q10+R10</f>
        <v>173</v>
      </c>
      <c r="T10" s="251">
        <f t="shared" si="0"/>
        <v>2300</v>
      </c>
    </row>
    <row r="11" spans="1:20" s="230" customFormat="1" ht="20.100000000000001" customHeight="1">
      <c r="A11" s="263"/>
      <c r="B11" s="231"/>
      <c r="C11" s="252" t="s">
        <v>20</v>
      </c>
      <c r="D11" s="253">
        <f>ศรีสำโรง!E146</f>
        <v>218</v>
      </c>
      <c r="E11" s="253">
        <f>ศรีสำโรง!F146</f>
        <v>30</v>
      </c>
      <c r="F11" s="253">
        <f>ศรีสำโรง!G146</f>
        <v>167</v>
      </c>
      <c r="G11" s="253">
        <f>ศรีสำโรง!H146</f>
        <v>181</v>
      </c>
      <c r="H11" s="226">
        <f t="shared" si="2"/>
        <v>378</v>
      </c>
      <c r="I11" s="253">
        <f>ศรีสำโรง!J146</f>
        <v>243</v>
      </c>
      <c r="J11" s="253">
        <f>ศรีสำโรง!K146</f>
        <v>263</v>
      </c>
      <c r="K11" s="253">
        <f>ศรีสำโรง!L146</f>
        <v>241</v>
      </c>
      <c r="L11" s="253">
        <f>ศรีสำโรง!M146</f>
        <v>304</v>
      </c>
      <c r="M11" s="253">
        <f>ศรีสำโรง!N146</f>
        <v>300</v>
      </c>
      <c r="N11" s="253">
        <f>ศรีสำโรง!O146</f>
        <v>300</v>
      </c>
      <c r="O11" s="254">
        <f>SUM(I11:N11)</f>
        <v>1651</v>
      </c>
      <c r="P11" s="253">
        <f>ศรีสำโรง!Q146</f>
        <v>46</v>
      </c>
      <c r="Q11" s="253">
        <f>ศรีสำโรง!R146</f>
        <v>62</v>
      </c>
      <c r="R11" s="253">
        <f>ศรีสำโรง!S146</f>
        <v>35</v>
      </c>
      <c r="S11" s="255">
        <f>P11+Q11+R11</f>
        <v>143</v>
      </c>
      <c r="T11" s="234">
        <f t="shared" si="0"/>
        <v>2172</v>
      </c>
    </row>
    <row r="12" spans="1:20" s="230" customFormat="1" ht="20.100000000000001" customHeight="1">
      <c r="A12" s="263"/>
      <c r="B12" s="231"/>
      <c r="C12" s="235" t="s">
        <v>1</v>
      </c>
      <c r="D12" s="256">
        <f t="shared" ref="D12:S12" si="3">D10+D11</f>
        <v>296</v>
      </c>
      <c r="E12" s="256">
        <f t="shared" si="3"/>
        <v>60</v>
      </c>
      <c r="F12" s="256">
        <f>F10+F11</f>
        <v>348</v>
      </c>
      <c r="G12" s="256">
        <f t="shared" si="3"/>
        <v>357</v>
      </c>
      <c r="H12" s="237">
        <f t="shared" si="2"/>
        <v>765</v>
      </c>
      <c r="I12" s="256">
        <f t="shared" si="3"/>
        <v>529</v>
      </c>
      <c r="J12" s="256">
        <f t="shared" si="3"/>
        <v>545</v>
      </c>
      <c r="K12" s="256">
        <f t="shared" si="3"/>
        <v>501</v>
      </c>
      <c r="L12" s="256">
        <f t="shared" si="3"/>
        <v>622</v>
      </c>
      <c r="M12" s="256">
        <f t="shared" si="3"/>
        <v>593</v>
      </c>
      <c r="N12" s="256">
        <f t="shared" si="3"/>
        <v>601</v>
      </c>
      <c r="O12" s="238">
        <f t="shared" si="3"/>
        <v>3391</v>
      </c>
      <c r="P12" s="256">
        <f t="shared" si="3"/>
        <v>110</v>
      </c>
      <c r="Q12" s="256">
        <f t="shared" si="3"/>
        <v>109</v>
      </c>
      <c r="R12" s="256">
        <f t="shared" si="3"/>
        <v>97</v>
      </c>
      <c r="S12" s="257">
        <f t="shared" si="3"/>
        <v>316</v>
      </c>
      <c r="T12" s="234">
        <f t="shared" si="0"/>
        <v>4472</v>
      </c>
    </row>
    <row r="13" spans="1:20" s="230" customFormat="1" ht="20.100000000000001" customHeight="1" thickBot="1">
      <c r="A13" s="321"/>
      <c r="B13" s="240"/>
      <c r="C13" s="420" t="s">
        <v>15</v>
      </c>
      <c r="D13" s="421"/>
      <c r="E13" s="241">
        <f>ศรีสำโรง!F148</f>
        <v>10</v>
      </c>
      <c r="F13" s="241">
        <f>ศรีสำโรง!G148</f>
        <v>33</v>
      </c>
      <c r="G13" s="241">
        <f>ศรีสำโรง!H148</f>
        <v>34</v>
      </c>
      <c r="H13" s="242">
        <f>ศรีสำโรง!I148</f>
        <v>77</v>
      </c>
      <c r="I13" s="241">
        <f>ศรีสำโรง!J148</f>
        <v>38</v>
      </c>
      <c r="J13" s="241">
        <f>ศรีสำโรง!K148</f>
        <v>40</v>
      </c>
      <c r="K13" s="241">
        <f>ศรีสำโรง!L148</f>
        <v>39</v>
      </c>
      <c r="L13" s="241">
        <f>ศรีสำโรง!M148</f>
        <v>39</v>
      </c>
      <c r="M13" s="241">
        <f>ศรีสำโรง!N148</f>
        <v>40</v>
      </c>
      <c r="N13" s="241">
        <f>ศรีสำโรง!O148</f>
        <v>38</v>
      </c>
      <c r="O13" s="243">
        <f>ศรีสำโรง!P148</f>
        <v>234</v>
      </c>
      <c r="P13" s="241">
        <f>ศรีสำโรง!Q148</f>
        <v>7</v>
      </c>
      <c r="Q13" s="241">
        <f>ศรีสำโรง!R148</f>
        <v>7</v>
      </c>
      <c r="R13" s="241">
        <f>ศรีสำโรง!S148</f>
        <v>7</v>
      </c>
      <c r="S13" s="244">
        <f>ศรีสำโรง!T148</f>
        <v>21</v>
      </c>
      <c r="T13" s="245">
        <f t="shared" si="0"/>
        <v>332</v>
      </c>
    </row>
    <row r="14" spans="1:20" s="230" customFormat="1" ht="20.100000000000001" customHeight="1" thickTop="1">
      <c r="A14" s="263">
        <v>3</v>
      </c>
      <c r="B14" s="223" t="s">
        <v>253</v>
      </c>
      <c r="C14" s="224" t="s">
        <v>18</v>
      </c>
      <c r="D14" s="225">
        <f>สวรรคโลก!E121</f>
        <v>45</v>
      </c>
      <c r="E14" s="225">
        <f>สวรรคโลก!F121</f>
        <v>25</v>
      </c>
      <c r="F14" s="225">
        <f>สวรรคโลก!G121</f>
        <v>112</v>
      </c>
      <c r="G14" s="225">
        <f>สวรรคโลก!H121</f>
        <v>130</v>
      </c>
      <c r="H14" s="226">
        <f t="shared" si="2"/>
        <v>267</v>
      </c>
      <c r="I14" s="225">
        <f>สวรรคโลก!J121</f>
        <v>140</v>
      </c>
      <c r="J14" s="225">
        <f>สวรรคโลก!K121</f>
        <v>138</v>
      </c>
      <c r="K14" s="225">
        <f>สวรรคโลก!L121</f>
        <v>140</v>
      </c>
      <c r="L14" s="225">
        <f>สวรรคโลก!M121</f>
        <v>166</v>
      </c>
      <c r="M14" s="225">
        <f>สวรรคโลก!N121</f>
        <v>157</v>
      </c>
      <c r="N14" s="225">
        <f>สวรรคโลก!O121</f>
        <v>137</v>
      </c>
      <c r="O14" s="227">
        <f>I14+J14+K14+L14+M14+N14</f>
        <v>878</v>
      </c>
      <c r="P14" s="225">
        <f>สวรรคโลก!Q121</f>
        <v>62</v>
      </c>
      <c r="Q14" s="225">
        <f>สวรรคโลก!R121</f>
        <v>65</v>
      </c>
      <c r="R14" s="225">
        <f>สวรรคโลก!S121</f>
        <v>50</v>
      </c>
      <c r="S14" s="228">
        <f>P14+Q14+R14</f>
        <v>177</v>
      </c>
      <c r="T14" s="229">
        <f t="shared" si="0"/>
        <v>1322</v>
      </c>
    </row>
    <row r="15" spans="1:20" s="230" customFormat="1" ht="20.100000000000001" customHeight="1">
      <c r="A15" s="263"/>
      <c r="B15" s="231"/>
      <c r="C15" s="232" t="s">
        <v>20</v>
      </c>
      <c r="D15" s="225">
        <f>สวรรคโลก!E122</f>
        <v>146</v>
      </c>
      <c r="E15" s="225">
        <f>สวรรคโลก!F122</f>
        <v>20</v>
      </c>
      <c r="F15" s="225">
        <f>สวรรคโลก!G122</f>
        <v>105</v>
      </c>
      <c r="G15" s="225">
        <f>สวรรคโลก!H122</f>
        <v>119</v>
      </c>
      <c r="H15" s="226">
        <f t="shared" si="2"/>
        <v>244</v>
      </c>
      <c r="I15" s="225">
        <f>สวรรคโลก!J122</f>
        <v>107</v>
      </c>
      <c r="J15" s="225">
        <f>สวรรคโลก!K122</f>
        <v>112</v>
      </c>
      <c r="K15" s="225">
        <f>สวรรคโลก!L122</f>
        <v>112</v>
      </c>
      <c r="L15" s="225">
        <f>สวรรคโลก!M122</f>
        <v>122</v>
      </c>
      <c r="M15" s="225">
        <f>สวรรคโลก!N122</f>
        <v>150</v>
      </c>
      <c r="N15" s="225">
        <f>สวรรคโลก!O122</f>
        <v>138</v>
      </c>
      <c r="O15" s="233">
        <f>I15+J15+K15+L15+M15+N15</f>
        <v>741</v>
      </c>
      <c r="P15" s="253">
        <f>สวรรคโลก!Q122</f>
        <v>33</v>
      </c>
      <c r="Q15" s="225">
        <f>สวรรคโลก!R122</f>
        <v>33</v>
      </c>
      <c r="R15" s="225">
        <f>สวรรคโลก!S122</f>
        <v>40</v>
      </c>
      <c r="S15" s="258">
        <f>P15+Q15+R15</f>
        <v>106</v>
      </c>
      <c r="T15" s="234">
        <f t="shared" si="0"/>
        <v>1091</v>
      </c>
    </row>
    <row r="16" spans="1:20" s="230" customFormat="1" ht="20.100000000000001" customHeight="1">
      <c r="A16" s="263"/>
      <c r="B16" s="231"/>
      <c r="C16" s="235" t="s">
        <v>1</v>
      </c>
      <c r="D16" s="236">
        <f t="shared" ref="D16:S16" si="4">D14+D15</f>
        <v>191</v>
      </c>
      <c r="E16" s="236">
        <f t="shared" si="4"/>
        <v>45</v>
      </c>
      <c r="F16" s="236">
        <f>F14+F15</f>
        <v>217</v>
      </c>
      <c r="G16" s="236">
        <f t="shared" si="4"/>
        <v>249</v>
      </c>
      <c r="H16" s="237">
        <f t="shared" si="2"/>
        <v>511</v>
      </c>
      <c r="I16" s="236">
        <f t="shared" si="4"/>
        <v>247</v>
      </c>
      <c r="J16" s="236">
        <f t="shared" si="4"/>
        <v>250</v>
      </c>
      <c r="K16" s="236">
        <f>K14+K15</f>
        <v>252</v>
      </c>
      <c r="L16" s="236">
        <f>L14+L15</f>
        <v>288</v>
      </c>
      <c r="M16" s="236">
        <f>M14+M15</f>
        <v>307</v>
      </c>
      <c r="N16" s="236">
        <f t="shared" si="4"/>
        <v>275</v>
      </c>
      <c r="O16" s="238">
        <f t="shared" si="4"/>
        <v>1619</v>
      </c>
      <c r="P16" s="236">
        <f t="shared" si="4"/>
        <v>95</v>
      </c>
      <c r="Q16" s="236">
        <f t="shared" si="4"/>
        <v>98</v>
      </c>
      <c r="R16" s="236">
        <f t="shared" si="4"/>
        <v>90</v>
      </c>
      <c r="S16" s="257">
        <f t="shared" si="4"/>
        <v>283</v>
      </c>
      <c r="T16" s="234">
        <f t="shared" si="0"/>
        <v>2413</v>
      </c>
    </row>
    <row r="17" spans="1:21" s="230" customFormat="1" ht="20.100000000000001" customHeight="1" thickBot="1">
      <c r="A17" s="321"/>
      <c r="B17" s="240"/>
      <c r="C17" s="420" t="s">
        <v>15</v>
      </c>
      <c r="D17" s="421"/>
      <c r="E17" s="241">
        <f>สวรรคโลก!F124</f>
        <v>7</v>
      </c>
      <c r="F17" s="241">
        <f>สวรรคโลก!G124</f>
        <v>27</v>
      </c>
      <c r="G17" s="241">
        <f>สวรรคโลก!H124</f>
        <v>27</v>
      </c>
      <c r="H17" s="242">
        <f t="shared" si="2"/>
        <v>61</v>
      </c>
      <c r="I17" s="241">
        <f>สวรรคโลก!J124</f>
        <v>27</v>
      </c>
      <c r="J17" s="241">
        <f>สวรรคโลก!K124</f>
        <v>27</v>
      </c>
      <c r="K17" s="241">
        <f>สวรรคโลก!L124</f>
        <v>26</v>
      </c>
      <c r="L17" s="241">
        <f>สวรรคโลก!M124</f>
        <v>28</v>
      </c>
      <c r="M17" s="241">
        <f>สวรรคโลก!N124</f>
        <v>29</v>
      </c>
      <c r="N17" s="241">
        <f>สวรรคโลก!O124</f>
        <v>29</v>
      </c>
      <c r="O17" s="259">
        <f>I17+J17+K17+L17+M17+N17</f>
        <v>166</v>
      </c>
      <c r="P17" s="241">
        <f>สวรรคโลก!Q124</f>
        <v>7</v>
      </c>
      <c r="Q17" s="241">
        <f>สวรรคโลก!R124</f>
        <v>7</v>
      </c>
      <c r="R17" s="241">
        <f>สวรรคโลก!S124</f>
        <v>7</v>
      </c>
      <c r="S17" s="244">
        <f>P17+Q17+R17</f>
        <v>21</v>
      </c>
      <c r="T17" s="245">
        <f t="shared" si="0"/>
        <v>248</v>
      </c>
    </row>
    <row r="18" spans="1:21" s="230" customFormat="1" ht="20.100000000000001" customHeight="1" thickTop="1">
      <c r="A18" s="323">
        <v>4</v>
      </c>
      <c r="B18" s="260" t="s">
        <v>250</v>
      </c>
      <c r="C18" s="232" t="s">
        <v>18</v>
      </c>
      <c r="D18" s="253">
        <f>ศรีนคร!E61</f>
        <v>27</v>
      </c>
      <c r="E18" s="253">
        <f>ศรีนคร!F61</f>
        <v>38</v>
      </c>
      <c r="F18" s="253">
        <f>ศรีนคร!G61</f>
        <v>81</v>
      </c>
      <c r="G18" s="253">
        <f>ศรีนคร!H61</f>
        <v>96</v>
      </c>
      <c r="H18" s="226">
        <f t="shared" si="2"/>
        <v>215</v>
      </c>
      <c r="I18" s="253">
        <f>ศรีนคร!J61</f>
        <v>122</v>
      </c>
      <c r="J18" s="253">
        <f>ศรีนคร!K61</f>
        <v>103</v>
      </c>
      <c r="K18" s="253">
        <f>ศรีนคร!L61</f>
        <v>115</v>
      </c>
      <c r="L18" s="253">
        <f>ศรีนคร!M61</f>
        <v>145</v>
      </c>
      <c r="M18" s="253">
        <f>ศรีนคร!N61</f>
        <v>117</v>
      </c>
      <c r="N18" s="253">
        <f>ศรีนคร!O61</f>
        <v>153</v>
      </c>
      <c r="O18" s="233">
        <f>I18+J18+K18+L18+M18+N18</f>
        <v>755</v>
      </c>
      <c r="P18" s="253">
        <f>ศรีนคร!Q61</f>
        <v>32</v>
      </c>
      <c r="Q18" s="253">
        <f>ศรีนคร!R61</f>
        <v>22</v>
      </c>
      <c r="R18" s="253">
        <f>ศรีนคร!S61</f>
        <v>29</v>
      </c>
      <c r="S18" s="258">
        <f>P18+Q18+R18</f>
        <v>83</v>
      </c>
      <c r="T18" s="234">
        <f t="shared" si="0"/>
        <v>1053</v>
      </c>
    </row>
    <row r="19" spans="1:21" s="230" customFormat="1" ht="20.100000000000001" customHeight="1">
      <c r="A19" s="263"/>
      <c r="B19" s="231"/>
      <c r="C19" s="232" t="s">
        <v>20</v>
      </c>
      <c r="D19" s="253">
        <f>ศรีนคร!E62</f>
        <v>91</v>
      </c>
      <c r="E19" s="253">
        <f>ศรีนคร!F62</f>
        <v>43</v>
      </c>
      <c r="F19" s="253">
        <f>ศรีนคร!G62</f>
        <v>77</v>
      </c>
      <c r="G19" s="253">
        <f>ศรีนคร!H62</f>
        <v>99</v>
      </c>
      <c r="H19" s="226">
        <f t="shared" si="2"/>
        <v>219</v>
      </c>
      <c r="I19" s="253">
        <f>ศรีนคร!J62</f>
        <v>116</v>
      </c>
      <c r="J19" s="253">
        <f>ศรีนคร!K62</f>
        <v>122</v>
      </c>
      <c r="K19" s="253">
        <f>ศรีนคร!L62</f>
        <v>102</v>
      </c>
      <c r="L19" s="253">
        <f>ศรีนคร!M62</f>
        <v>124</v>
      </c>
      <c r="M19" s="253">
        <f>ศรีนคร!N62</f>
        <v>114</v>
      </c>
      <c r="N19" s="253">
        <f>ศรีนคร!O62</f>
        <v>98</v>
      </c>
      <c r="O19" s="233">
        <f>I19+J19+K19+L19+M19+N19</f>
        <v>676</v>
      </c>
      <c r="P19" s="253">
        <f>ศรีนคร!Q62</f>
        <v>23</v>
      </c>
      <c r="Q19" s="253">
        <f>ศรีนคร!R62</f>
        <v>17</v>
      </c>
      <c r="R19" s="253">
        <f>ศรีนคร!S62</f>
        <v>16</v>
      </c>
      <c r="S19" s="258">
        <f>P19+Q19+R19</f>
        <v>56</v>
      </c>
      <c r="T19" s="234">
        <f t="shared" si="0"/>
        <v>951</v>
      </c>
    </row>
    <row r="20" spans="1:21" s="230" customFormat="1" ht="20.100000000000001" customHeight="1">
      <c r="A20" s="263"/>
      <c r="B20" s="231"/>
      <c r="C20" s="235" t="s">
        <v>1</v>
      </c>
      <c r="D20" s="236">
        <f t="shared" ref="D20:S20" si="5">D18+D19</f>
        <v>118</v>
      </c>
      <c r="E20" s="236">
        <f t="shared" si="5"/>
        <v>81</v>
      </c>
      <c r="F20" s="236">
        <f>F18+F19</f>
        <v>158</v>
      </c>
      <c r="G20" s="236">
        <f t="shared" si="5"/>
        <v>195</v>
      </c>
      <c r="H20" s="237">
        <f t="shared" si="2"/>
        <v>434</v>
      </c>
      <c r="I20" s="236">
        <f t="shared" si="5"/>
        <v>238</v>
      </c>
      <c r="J20" s="236">
        <f t="shared" si="5"/>
        <v>225</v>
      </c>
      <c r="K20" s="236">
        <f t="shared" si="5"/>
        <v>217</v>
      </c>
      <c r="L20" s="236">
        <f t="shared" si="5"/>
        <v>269</v>
      </c>
      <c r="M20" s="236">
        <f t="shared" si="5"/>
        <v>231</v>
      </c>
      <c r="N20" s="236">
        <f t="shared" si="5"/>
        <v>251</v>
      </c>
      <c r="O20" s="238">
        <f t="shared" si="5"/>
        <v>1431</v>
      </c>
      <c r="P20" s="236">
        <f t="shared" si="5"/>
        <v>55</v>
      </c>
      <c r="Q20" s="236">
        <f t="shared" si="5"/>
        <v>39</v>
      </c>
      <c r="R20" s="236">
        <f t="shared" si="5"/>
        <v>45</v>
      </c>
      <c r="S20" s="257">
        <f t="shared" si="5"/>
        <v>139</v>
      </c>
      <c r="T20" s="234">
        <f t="shared" si="0"/>
        <v>2004</v>
      </c>
    </row>
    <row r="21" spans="1:21" s="230" customFormat="1" ht="20.100000000000001" customHeight="1" thickBot="1">
      <c r="A21" s="321"/>
      <c r="B21" s="240"/>
      <c r="C21" s="420" t="s">
        <v>15</v>
      </c>
      <c r="D21" s="421"/>
      <c r="E21" s="241">
        <f>ศรีนคร!F64</f>
        <v>10</v>
      </c>
      <c r="F21" s="241">
        <f>ศรีนคร!G64</f>
        <v>14</v>
      </c>
      <c r="G21" s="241">
        <f>ศรีนคร!H64</f>
        <v>16</v>
      </c>
      <c r="H21" s="242">
        <f t="shared" si="2"/>
        <v>40</v>
      </c>
      <c r="I21" s="241">
        <f>ศรีนคร!J64</f>
        <v>17</v>
      </c>
      <c r="J21" s="241">
        <f>ศรีนคร!K64</f>
        <v>16</v>
      </c>
      <c r="K21" s="241">
        <f>ศรีนคร!L64</f>
        <v>16</v>
      </c>
      <c r="L21" s="241">
        <f>ศรีนคร!M64</f>
        <v>18</v>
      </c>
      <c r="M21" s="241">
        <f>ศรีนคร!N64</f>
        <v>17</v>
      </c>
      <c r="N21" s="241">
        <f>ศรีนคร!O64</f>
        <v>16</v>
      </c>
      <c r="O21" s="259">
        <f>I21+J21+K21+L21+M21+N21</f>
        <v>100</v>
      </c>
      <c r="P21" s="241">
        <f>ศรีนคร!Q64</f>
        <v>2</v>
      </c>
      <c r="Q21" s="241">
        <f>ศรีนคร!R64</f>
        <v>2</v>
      </c>
      <c r="R21" s="241">
        <f>ศรีนคร!S64</f>
        <v>2</v>
      </c>
      <c r="S21" s="244">
        <f>P21+Q21+R21</f>
        <v>6</v>
      </c>
      <c r="T21" s="245">
        <f t="shared" si="0"/>
        <v>146</v>
      </c>
    </row>
    <row r="22" spans="1:21" s="230" customFormat="1" ht="20.100000000000001" customHeight="1" thickTop="1">
      <c r="A22" s="323">
        <v>5</v>
      </c>
      <c r="B22" s="260" t="s">
        <v>251</v>
      </c>
      <c r="C22" s="232" t="s">
        <v>18</v>
      </c>
      <c r="D22" s="253">
        <f>ทุ่งเสลี่ยม!E105</f>
        <v>57</v>
      </c>
      <c r="E22" s="253">
        <f>ทุ่งเสลี่ยม!F105</f>
        <v>22</v>
      </c>
      <c r="F22" s="253">
        <f>ทุ่งเสลี่ยม!G105</f>
        <v>200</v>
      </c>
      <c r="G22" s="253">
        <f>ทุ่งเสลี่ยม!H105</f>
        <v>194</v>
      </c>
      <c r="H22" s="226">
        <f t="shared" si="2"/>
        <v>416</v>
      </c>
      <c r="I22" s="253">
        <f>ทุ่งเสลี่ยม!J105</f>
        <v>188</v>
      </c>
      <c r="J22" s="253">
        <f>ทุ่งเสลี่ยม!K105</f>
        <v>219</v>
      </c>
      <c r="K22" s="253">
        <f>ทุ่งเสลี่ยม!L105</f>
        <v>221</v>
      </c>
      <c r="L22" s="253">
        <f>ทุ่งเสลี่ยม!M105</f>
        <v>217</v>
      </c>
      <c r="M22" s="253">
        <f>ทุ่งเสลี่ยม!N105</f>
        <v>225</v>
      </c>
      <c r="N22" s="253">
        <f>ทุ่งเสลี่ยม!O105</f>
        <v>215</v>
      </c>
      <c r="O22" s="233">
        <f>ทุ่งเสลี่ยม!P105</f>
        <v>1285</v>
      </c>
      <c r="P22" s="253">
        <f>ทุ่งเสลี่ยม!Q105</f>
        <v>63</v>
      </c>
      <c r="Q22" s="253">
        <f>ทุ่งเสลี่ยม!R105</f>
        <v>57</v>
      </c>
      <c r="R22" s="253">
        <f>ทุ่งเสลี่ยม!S105</f>
        <v>60</v>
      </c>
      <c r="S22" s="258">
        <f>P22+Q22+R22</f>
        <v>180</v>
      </c>
      <c r="T22" s="234">
        <f t="shared" si="0"/>
        <v>1881</v>
      </c>
    </row>
    <row r="23" spans="1:21" s="230" customFormat="1" ht="20.100000000000001" customHeight="1">
      <c r="A23" s="263"/>
      <c r="B23" s="231"/>
      <c r="C23" s="232" t="s">
        <v>20</v>
      </c>
      <c r="D23" s="253">
        <f>ทุ่งเสลี่ยม!E106</f>
        <v>164</v>
      </c>
      <c r="E23" s="253">
        <f>ทุ่งเสลี่ยม!F106</f>
        <v>11</v>
      </c>
      <c r="F23" s="253">
        <f>ทุ่งเสลี่ยม!G106</f>
        <v>166</v>
      </c>
      <c r="G23" s="253">
        <f>ทุ่งเสลี่ยม!H106</f>
        <v>180</v>
      </c>
      <c r="H23" s="226">
        <f t="shared" si="2"/>
        <v>357</v>
      </c>
      <c r="I23" s="253">
        <f>ทุ่งเสลี่ยม!J106</f>
        <v>176</v>
      </c>
      <c r="J23" s="253">
        <f>ทุ่งเสลี่ยม!K106</f>
        <v>191</v>
      </c>
      <c r="K23" s="253">
        <f>ทุ่งเสลี่ยม!L106</f>
        <v>198</v>
      </c>
      <c r="L23" s="253">
        <f>ทุ่งเสลี่ยม!M106</f>
        <v>210</v>
      </c>
      <c r="M23" s="253">
        <f>ทุ่งเสลี่ยม!N106</f>
        <v>222</v>
      </c>
      <c r="N23" s="253">
        <f>ทุ่งเสลี่ยม!O106</f>
        <v>220</v>
      </c>
      <c r="O23" s="233">
        <f>ทุ่งเสลี่ยม!P106</f>
        <v>1217</v>
      </c>
      <c r="P23" s="253">
        <f>ทุ่งเสลี่ยม!Q106</f>
        <v>45</v>
      </c>
      <c r="Q23" s="253">
        <f>ทุ่งเสลี่ยม!R106</f>
        <v>46</v>
      </c>
      <c r="R23" s="253">
        <f>ทุ่งเสลี่ยม!S106</f>
        <v>36</v>
      </c>
      <c r="S23" s="258">
        <f>P23+Q23+R23</f>
        <v>127</v>
      </c>
      <c r="T23" s="234">
        <f t="shared" si="0"/>
        <v>1701</v>
      </c>
    </row>
    <row r="24" spans="1:21" s="230" customFormat="1" ht="20.100000000000001" customHeight="1">
      <c r="A24" s="263"/>
      <c r="B24" s="231"/>
      <c r="C24" s="235" t="s">
        <v>1</v>
      </c>
      <c r="D24" s="236">
        <f t="shared" ref="D24:S24" si="6">D22+D23</f>
        <v>221</v>
      </c>
      <c r="E24" s="236">
        <f t="shared" si="6"/>
        <v>33</v>
      </c>
      <c r="F24" s="236">
        <f>F22+F23</f>
        <v>366</v>
      </c>
      <c r="G24" s="236">
        <f t="shared" si="6"/>
        <v>374</v>
      </c>
      <c r="H24" s="237">
        <f t="shared" si="2"/>
        <v>773</v>
      </c>
      <c r="I24" s="236">
        <f t="shared" si="6"/>
        <v>364</v>
      </c>
      <c r="J24" s="236">
        <f t="shared" si="6"/>
        <v>410</v>
      </c>
      <c r="K24" s="236">
        <f t="shared" si="6"/>
        <v>419</v>
      </c>
      <c r="L24" s="236">
        <f t="shared" si="6"/>
        <v>427</v>
      </c>
      <c r="M24" s="236">
        <f t="shared" si="6"/>
        <v>447</v>
      </c>
      <c r="N24" s="236">
        <f t="shared" si="6"/>
        <v>435</v>
      </c>
      <c r="O24" s="238">
        <f t="shared" si="6"/>
        <v>2502</v>
      </c>
      <c r="P24" s="236">
        <f t="shared" si="6"/>
        <v>108</v>
      </c>
      <c r="Q24" s="236">
        <f t="shared" si="6"/>
        <v>103</v>
      </c>
      <c r="R24" s="236">
        <f t="shared" si="6"/>
        <v>96</v>
      </c>
      <c r="S24" s="257">
        <f t="shared" si="6"/>
        <v>307</v>
      </c>
      <c r="T24" s="234">
        <f t="shared" si="0"/>
        <v>3582</v>
      </c>
    </row>
    <row r="25" spans="1:21" s="230" customFormat="1" ht="20.100000000000001" customHeight="1" thickBot="1">
      <c r="A25" s="321"/>
      <c r="B25" s="240"/>
      <c r="C25" s="420" t="s">
        <v>15</v>
      </c>
      <c r="D25" s="421"/>
      <c r="E25" s="241">
        <f>ทุ่งเสลี่ยม!F108</f>
        <v>3</v>
      </c>
      <c r="F25" s="241">
        <f>ทุ่งเสลี่ยม!G108</f>
        <v>26</v>
      </c>
      <c r="G25" s="241">
        <f>ทุ่งเสลี่ยม!H108</f>
        <v>27</v>
      </c>
      <c r="H25" s="242">
        <f t="shared" si="2"/>
        <v>56</v>
      </c>
      <c r="I25" s="241">
        <f>ทุ่งเสลี่ยม!J108</f>
        <v>28</v>
      </c>
      <c r="J25" s="241">
        <f>ทุ่งเสลี่ยม!K108</f>
        <v>28</v>
      </c>
      <c r="K25" s="241">
        <f>ทุ่งเสลี่ยม!L108</f>
        <v>29</v>
      </c>
      <c r="L25" s="241">
        <f>ทุ่งเสลี่ยม!M108</f>
        <v>27</v>
      </c>
      <c r="M25" s="241">
        <f>ทุ่งเสลี่ยม!N108</f>
        <v>28</v>
      </c>
      <c r="N25" s="241">
        <f>ทุ่งเสลี่ยม!O108</f>
        <v>29</v>
      </c>
      <c r="O25" s="243">
        <f>I25+J25+K25+L25+M25+N25</f>
        <v>169</v>
      </c>
      <c r="P25" s="241">
        <f>ทุ่งเสลี่ยม!Q108</f>
        <v>6</v>
      </c>
      <c r="Q25" s="241">
        <f>ทุ่งเสลี่ยม!R108</f>
        <v>6</v>
      </c>
      <c r="R25" s="241">
        <f>ทุ่งเสลี่ยม!S108</f>
        <v>6</v>
      </c>
      <c r="S25" s="244">
        <f>P25+Q25+R25</f>
        <v>18</v>
      </c>
      <c r="T25" s="261">
        <f t="shared" si="0"/>
        <v>243</v>
      </c>
      <c r="U25" s="262"/>
    </row>
    <row r="26" spans="1:21" s="230" customFormat="1" ht="20.100000000000001" customHeight="1" thickTop="1">
      <c r="A26" s="422" t="s">
        <v>13</v>
      </c>
      <c r="B26" s="423"/>
      <c r="C26" s="265" t="s">
        <v>18</v>
      </c>
      <c r="D26" s="266">
        <f t="shared" ref="D26:S26" si="7">D22+D6+D14+D10+D18</f>
        <v>322</v>
      </c>
      <c r="E26" s="266">
        <f t="shared" si="7"/>
        <v>183</v>
      </c>
      <c r="F26" s="266">
        <f>F22+F6+F14+F10+F18</f>
        <v>799</v>
      </c>
      <c r="G26" s="266">
        <f t="shared" si="7"/>
        <v>879</v>
      </c>
      <c r="H26" s="237">
        <f t="shared" si="2"/>
        <v>1861</v>
      </c>
      <c r="I26" s="266">
        <f t="shared" si="7"/>
        <v>1091</v>
      </c>
      <c r="J26" s="266">
        <f t="shared" si="7"/>
        <v>1121</v>
      </c>
      <c r="K26" s="266">
        <f t="shared" si="7"/>
        <v>1120</v>
      </c>
      <c r="L26" s="266">
        <f t="shared" si="7"/>
        <v>1279</v>
      </c>
      <c r="M26" s="266">
        <f t="shared" si="7"/>
        <v>1217</v>
      </c>
      <c r="N26" s="266">
        <f t="shared" si="7"/>
        <v>1246</v>
      </c>
      <c r="O26" s="267">
        <f t="shared" si="7"/>
        <v>7074</v>
      </c>
      <c r="P26" s="266">
        <f t="shared" si="7"/>
        <v>407</v>
      </c>
      <c r="Q26" s="266">
        <f t="shared" si="7"/>
        <v>344</v>
      </c>
      <c r="R26" s="266">
        <f t="shared" si="7"/>
        <v>367</v>
      </c>
      <c r="S26" s="268">
        <f t="shared" si="7"/>
        <v>1118</v>
      </c>
      <c r="T26" s="266">
        <f t="shared" si="0"/>
        <v>10053</v>
      </c>
    </row>
    <row r="27" spans="1:21" s="230" customFormat="1" ht="20.100000000000001" customHeight="1">
      <c r="A27" s="424"/>
      <c r="B27" s="425"/>
      <c r="C27" s="269" t="s">
        <v>20</v>
      </c>
      <c r="D27" s="270">
        <f t="shared" ref="D27:S27" si="8">D23+D7+D15+D11+D19</f>
        <v>937</v>
      </c>
      <c r="E27" s="270">
        <f t="shared" si="8"/>
        <v>162</v>
      </c>
      <c r="F27" s="270">
        <f>F23+F7+F15+F11+F19</f>
        <v>689</v>
      </c>
      <c r="G27" s="270">
        <f t="shared" si="8"/>
        <v>822</v>
      </c>
      <c r="H27" s="237">
        <f t="shared" si="2"/>
        <v>1673</v>
      </c>
      <c r="I27" s="270">
        <f t="shared" si="8"/>
        <v>982</v>
      </c>
      <c r="J27" s="270">
        <f t="shared" si="8"/>
        <v>1026</v>
      </c>
      <c r="K27" s="270">
        <f t="shared" si="8"/>
        <v>998</v>
      </c>
      <c r="L27" s="270">
        <f t="shared" si="8"/>
        <v>1148</v>
      </c>
      <c r="M27" s="270">
        <f t="shared" si="8"/>
        <v>1157</v>
      </c>
      <c r="N27" s="270">
        <f t="shared" si="8"/>
        <v>1131</v>
      </c>
      <c r="O27" s="238">
        <f t="shared" si="8"/>
        <v>6442</v>
      </c>
      <c r="P27" s="270">
        <f t="shared" si="8"/>
        <v>274</v>
      </c>
      <c r="Q27" s="270">
        <f t="shared" si="8"/>
        <v>300</v>
      </c>
      <c r="R27" s="270">
        <f t="shared" si="8"/>
        <v>248</v>
      </c>
      <c r="S27" s="239">
        <f t="shared" si="8"/>
        <v>822</v>
      </c>
      <c r="T27" s="270">
        <f t="shared" si="0"/>
        <v>8937</v>
      </c>
    </row>
    <row r="28" spans="1:21" s="230" customFormat="1" ht="20.100000000000001" customHeight="1">
      <c r="A28" s="424"/>
      <c r="B28" s="425"/>
      <c r="C28" s="271" t="s">
        <v>1</v>
      </c>
      <c r="D28" s="270">
        <f>D26+D27</f>
        <v>1259</v>
      </c>
      <c r="E28" s="270">
        <f t="shared" ref="E28:S28" si="9">E26+E27</f>
        <v>345</v>
      </c>
      <c r="F28" s="270">
        <f>F26+F27</f>
        <v>1488</v>
      </c>
      <c r="G28" s="270">
        <f t="shared" si="9"/>
        <v>1701</v>
      </c>
      <c r="H28" s="237">
        <f t="shared" si="2"/>
        <v>3534</v>
      </c>
      <c r="I28" s="270">
        <f t="shared" si="9"/>
        <v>2073</v>
      </c>
      <c r="J28" s="270">
        <f t="shared" si="9"/>
        <v>2147</v>
      </c>
      <c r="K28" s="270">
        <f t="shared" si="9"/>
        <v>2118</v>
      </c>
      <c r="L28" s="270">
        <f t="shared" si="9"/>
        <v>2427</v>
      </c>
      <c r="M28" s="270">
        <f t="shared" si="9"/>
        <v>2374</v>
      </c>
      <c r="N28" s="270">
        <f t="shared" si="9"/>
        <v>2377</v>
      </c>
      <c r="O28" s="238">
        <f t="shared" si="9"/>
        <v>13516</v>
      </c>
      <c r="P28" s="270">
        <f t="shared" si="9"/>
        <v>681</v>
      </c>
      <c r="Q28" s="270">
        <f t="shared" si="9"/>
        <v>644</v>
      </c>
      <c r="R28" s="270">
        <f t="shared" si="9"/>
        <v>615</v>
      </c>
      <c r="S28" s="239">
        <f t="shared" si="9"/>
        <v>1940</v>
      </c>
      <c r="T28" s="270">
        <f t="shared" si="0"/>
        <v>18990</v>
      </c>
    </row>
    <row r="29" spans="1:21" s="230" customFormat="1" ht="20.100000000000001" customHeight="1" thickBot="1">
      <c r="A29" s="426"/>
      <c r="B29" s="427"/>
      <c r="C29" s="418" t="s">
        <v>15</v>
      </c>
      <c r="D29" s="419"/>
      <c r="E29" s="272">
        <f t="shared" ref="E29:S29" si="10">E25+E9+E17+E13+E21</f>
        <v>49</v>
      </c>
      <c r="F29" s="272">
        <f t="shared" si="10"/>
        <v>151</v>
      </c>
      <c r="G29" s="272">
        <f t="shared" si="10"/>
        <v>159</v>
      </c>
      <c r="H29" s="273">
        <f t="shared" si="10"/>
        <v>359</v>
      </c>
      <c r="I29" s="272">
        <f t="shared" si="10"/>
        <v>168</v>
      </c>
      <c r="J29" s="272">
        <f t="shared" si="10"/>
        <v>169</v>
      </c>
      <c r="K29" s="272">
        <f t="shared" si="10"/>
        <v>168</v>
      </c>
      <c r="L29" s="272">
        <f t="shared" si="10"/>
        <v>175</v>
      </c>
      <c r="M29" s="272">
        <f t="shared" si="10"/>
        <v>175</v>
      </c>
      <c r="N29" s="272">
        <f t="shared" si="10"/>
        <v>172</v>
      </c>
      <c r="O29" s="274">
        <f t="shared" si="10"/>
        <v>1027</v>
      </c>
      <c r="P29" s="272">
        <f t="shared" si="10"/>
        <v>35</v>
      </c>
      <c r="Q29" s="272">
        <f t="shared" si="10"/>
        <v>36</v>
      </c>
      <c r="R29" s="272">
        <f t="shared" si="10"/>
        <v>37</v>
      </c>
      <c r="S29" s="275">
        <f t="shared" si="10"/>
        <v>108</v>
      </c>
      <c r="T29" s="276">
        <f>T25+T9+T17+T13+T21</f>
        <v>1494</v>
      </c>
    </row>
    <row r="30" spans="1:21" ht="19.2" thickTop="1"/>
  </sheetData>
  <mergeCells count="16">
    <mergeCell ref="A4:A5"/>
    <mergeCell ref="B4:B5"/>
    <mergeCell ref="E4:H4"/>
    <mergeCell ref="I4:O4"/>
    <mergeCell ref="C29:D29"/>
    <mergeCell ref="C25:D25"/>
    <mergeCell ref="C21:D21"/>
    <mergeCell ref="C9:D9"/>
    <mergeCell ref="C13:D13"/>
    <mergeCell ref="C17:D17"/>
    <mergeCell ref="A26:B29"/>
    <mergeCell ref="B1:T1"/>
    <mergeCell ref="B2:T2"/>
    <mergeCell ref="B3:T3"/>
    <mergeCell ref="P4:S4"/>
    <mergeCell ref="T4:T5"/>
  </mergeCells>
  <phoneticPr fontId="5" type="noConversion"/>
  <pageMargins left="0.59055118110236227" right="0.31496062992125984" top="0.47244094488188981" bottom="0.47244094488188981" header="0.31496062992125984" footer="0.31496062992125984"/>
  <pageSetup paperSize="9" scale="90" firstPageNumber="2" orientation="landscape" useFirstPageNumber="1" horizontalDpi="4294967293" r:id="rId1"/>
  <headerFooter alignWithMargins="0">
    <oddHeader>&amp;R&amp;P</oddHeader>
    <oddFooter>&amp;R&amp;"TH SarabunPSK,ธรรมดา"&amp;14ข้อมูลจากระบบ DMC ณ วันที่ 25 มิถุนายน 2564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59999389629810485"/>
  </sheetPr>
  <dimension ref="B1:U248"/>
  <sheetViews>
    <sheetView zoomScaleNormal="100" zoomScaleSheetLayoutView="70" workbookViewId="0"/>
  </sheetViews>
  <sheetFormatPr defaultColWidth="9.109375" defaultRowHeight="21"/>
  <cols>
    <col min="1" max="1" width="1.6640625" style="189" customWidth="1"/>
    <col min="2" max="2" width="5.6640625" style="170" customWidth="1"/>
    <col min="3" max="3" width="29" style="189" customWidth="1"/>
    <col min="4" max="4" width="5.6640625" style="206" customWidth="1"/>
    <col min="5" max="8" width="5.6640625" style="189" customWidth="1"/>
    <col min="9" max="9" width="6.6640625" style="189" customWidth="1"/>
    <col min="10" max="11" width="5.6640625" style="189" customWidth="1"/>
    <col min="12" max="12" width="5.6640625" style="207" customWidth="1"/>
    <col min="13" max="15" width="5.6640625" style="189" customWidth="1"/>
    <col min="16" max="16" width="6.6640625" style="189" customWidth="1"/>
    <col min="17" max="20" width="5.6640625" style="189" customWidth="1"/>
    <col min="21" max="21" width="8.6640625" style="208" customWidth="1"/>
    <col min="22" max="16384" width="9.109375" style="189"/>
  </cols>
  <sheetData>
    <row r="1" spans="2:21" ht="24" customHeight="1">
      <c r="C1" s="434" t="s">
        <v>623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2:21" ht="24" customHeight="1">
      <c r="C2" s="435" t="s">
        <v>458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2:21" s="170" customFormat="1" ht="24" customHeight="1">
      <c r="B3" s="436" t="s">
        <v>0</v>
      </c>
      <c r="C3" s="436" t="s">
        <v>260</v>
      </c>
      <c r="D3" s="331" t="s">
        <v>14</v>
      </c>
      <c r="E3" s="332" t="s">
        <v>431</v>
      </c>
      <c r="F3" s="438" t="s">
        <v>565</v>
      </c>
      <c r="G3" s="438"/>
      <c r="H3" s="438"/>
      <c r="I3" s="439"/>
      <c r="J3" s="440" t="s">
        <v>566</v>
      </c>
      <c r="K3" s="438"/>
      <c r="L3" s="438"/>
      <c r="M3" s="438"/>
      <c r="N3" s="438"/>
      <c r="O3" s="438"/>
      <c r="P3" s="439"/>
      <c r="Q3" s="440" t="s">
        <v>567</v>
      </c>
      <c r="R3" s="438"/>
      <c r="S3" s="438"/>
      <c r="T3" s="439"/>
      <c r="U3" s="441" t="s">
        <v>13</v>
      </c>
    </row>
    <row r="4" spans="2:21" s="170" customFormat="1" ht="24" customHeight="1">
      <c r="B4" s="437"/>
      <c r="C4" s="437"/>
      <c r="D4" s="295" t="s">
        <v>15</v>
      </c>
      <c r="E4" s="296" t="s">
        <v>16</v>
      </c>
      <c r="F4" s="190" t="s">
        <v>8</v>
      </c>
      <c r="G4" s="190" t="s">
        <v>9</v>
      </c>
      <c r="H4" s="190" t="s">
        <v>300</v>
      </c>
      <c r="I4" s="190" t="s">
        <v>1</v>
      </c>
      <c r="J4" s="190" t="s">
        <v>2</v>
      </c>
      <c r="K4" s="190" t="s">
        <v>3</v>
      </c>
      <c r="L4" s="191" t="s">
        <v>4</v>
      </c>
      <c r="M4" s="190" t="s">
        <v>5</v>
      </c>
      <c r="N4" s="190" t="s">
        <v>6</v>
      </c>
      <c r="O4" s="190" t="s">
        <v>7</v>
      </c>
      <c r="P4" s="190" t="s">
        <v>1</v>
      </c>
      <c r="Q4" s="190" t="s">
        <v>10</v>
      </c>
      <c r="R4" s="190" t="s">
        <v>11</v>
      </c>
      <c r="S4" s="190" t="s">
        <v>12</v>
      </c>
      <c r="T4" s="190" t="s">
        <v>1</v>
      </c>
      <c r="U4" s="442"/>
    </row>
    <row r="5" spans="2:21" ht="21" customHeight="1">
      <c r="B5" s="124">
        <v>1</v>
      </c>
      <c r="C5" s="185" t="s">
        <v>170</v>
      </c>
      <c r="D5" s="192" t="s">
        <v>18</v>
      </c>
      <c r="E5" s="86">
        <f>VLOOKUP(C7,'จำนวนครู 25มิย64'!$A$3:$E$164,3,TRUE)</f>
        <v>5</v>
      </c>
      <c r="F5" s="86">
        <f>INDEX('dmc2564 ข้อมูลดิบ'!$C$3:$CR$167,MATCH($C7,'dmc2564 ข้อมูลดิบ'!$C$3:$C$165,0),3)</f>
        <v>0</v>
      </c>
      <c r="G5" s="86">
        <f>INDEX('dmc2564 ข้อมูลดิบ'!$C$3:$CR$167,MATCH($C7,'dmc2564 ข้อมูลดิบ'!$C$3:$C$165,0),7)</f>
        <v>9</v>
      </c>
      <c r="H5" s="86">
        <f>INDEX('dmc2564 ข้อมูลดิบ'!$C$3:$CR$167,MATCH($C7,'dmc2564 ข้อมูลดิบ'!$C$3:$C$165,0),11)</f>
        <v>6</v>
      </c>
      <c r="I5" s="86">
        <f>SUM(F5:H5)</f>
        <v>15</v>
      </c>
      <c r="J5" s="86">
        <f>INDEX('dmc2564 ข้อมูลดิบ'!$C$3:$CR$167,MATCH($C7,'dmc2564 ข้อมูลดิบ'!$C$3:$C$165,0),19)</f>
        <v>7</v>
      </c>
      <c r="K5" s="86">
        <f>INDEX('dmc2564 ข้อมูลดิบ'!$C$3:$CR$167,MATCH($C7,'dmc2564 ข้อมูลดิบ'!$C$3:$C$165,0),23)</f>
        <v>11</v>
      </c>
      <c r="L5" s="100">
        <f>INDEX('dmc2564 ข้อมูลดิบ'!$C$3:$CR$167,MATCH($C7,'dmc2564 ข้อมูลดิบ'!$C$3:$C$165,0),27)</f>
        <v>16</v>
      </c>
      <c r="M5" s="86">
        <f>INDEX('dmc2564 ข้อมูลดิบ'!$C$3:$CR$167,MATCH($C7,'dmc2564 ข้อมูลดิบ'!$C$3:$C$165,0),31)</f>
        <v>8</v>
      </c>
      <c r="N5" s="86">
        <f>INDEX('dmc2564 ข้อมูลดิบ'!$C$3:$CR$167,MATCH($C7,'dmc2564 ข้อมูลดิบ'!$C$3:$C$165,0),35)</f>
        <v>12</v>
      </c>
      <c r="O5" s="86">
        <f>INDEX('dmc2564 ข้อมูลดิบ'!$C$3:$CR$167,MATCH($C7,'dmc2564 ข้อมูลดิบ'!$C$3:$C$165,0),39)</f>
        <v>19</v>
      </c>
      <c r="P5" s="86">
        <f>J5+K5+L5+M5+N5+O5</f>
        <v>73</v>
      </c>
      <c r="Q5" s="86">
        <f>INDEX('dmc2564 ข้อมูลดิบ'!$C$3:$CR$167,MATCH($C7,'dmc2564 ข้อมูลดิบ'!$C$3:$C$165,0),47)</f>
        <v>8</v>
      </c>
      <c r="R5" s="86">
        <f>INDEX('dmc2564 ข้อมูลดิบ'!$C$3:$CR$167,MATCH($C7,'dmc2564 ข้อมูลดิบ'!$C$3:$C$165,0),51)</f>
        <v>5</v>
      </c>
      <c r="S5" s="86">
        <f>INDEX('dmc2564 ข้อมูลดิบ'!$C$3:$CR$167,MATCH($C7,'dmc2564 ข้อมูลดิบ'!$C$3:$C$165,0),55)</f>
        <v>18</v>
      </c>
      <c r="T5" s="86">
        <f>Q5+R5+S5</f>
        <v>31</v>
      </c>
      <c r="U5" s="101">
        <f t="shared" ref="U5:U20" si="0">I5+P5+T5</f>
        <v>119</v>
      </c>
    </row>
    <row r="6" spans="2:21" ht="21" customHeight="1">
      <c r="B6" s="174"/>
      <c r="C6" s="175" t="s">
        <v>476</v>
      </c>
      <c r="D6" s="192" t="s">
        <v>20</v>
      </c>
      <c r="E6" s="86">
        <f>VLOOKUP(C7,'จำนวนครู 25มิย64'!$A$3:$E$164,4,TRUE)</f>
        <v>10</v>
      </c>
      <c r="F6" s="104">
        <f>INDEX('dmc2564 ข้อมูลดิบ'!$C$3:$CR$167,MATCH($C7,'dmc2564 ข้อมูลดิบ'!$C$3:$C$165,0),4)</f>
        <v>0</v>
      </c>
      <c r="G6" s="104">
        <f>INDEX('dmc2564 ข้อมูลดิบ'!$C$3:$CR$167,MATCH($C7,'dmc2564 ข้อมูลดิบ'!$C$3:$C$165,0),8)</f>
        <v>3</v>
      </c>
      <c r="H6" s="104">
        <f>INDEX('dmc2564 ข้อมูลดิบ'!$C$3:$CR$167,MATCH($C7,'dmc2564 ข้อมูลดิบ'!$C$3:$C$165,0),12)</f>
        <v>7</v>
      </c>
      <c r="I6" s="104">
        <f>SUM(F6:H6)</f>
        <v>10</v>
      </c>
      <c r="J6" s="104">
        <f>INDEX('dmc2564 ข้อมูลดิบ'!$C$3:$CR$167,MATCH($C7,'dmc2564 ข้อมูลดิบ'!$C$3:$C$165,0),20)</f>
        <v>9</v>
      </c>
      <c r="K6" s="104">
        <f>INDEX('dmc2564 ข้อมูลดิบ'!$C$3:$CR$167,MATCH($C7,'dmc2564 ข้อมูลดิบ'!$C$3:$C$165,0),24)</f>
        <v>7</v>
      </c>
      <c r="L6" s="105">
        <f>INDEX('dmc2564 ข้อมูลดิบ'!$C$3:$CR$167,MATCH($C7,'dmc2564 ข้อมูลดิบ'!$C$3:$C$165,0),28)</f>
        <v>12</v>
      </c>
      <c r="M6" s="104">
        <f>INDEX('dmc2564 ข้อมูลดิบ'!$C$3:$CR$167,MATCH($C7,'dmc2564 ข้อมูลดิบ'!$C$3:$C$165,0),32)</f>
        <v>13</v>
      </c>
      <c r="N6" s="104">
        <f>INDEX('dmc2564 ข้อมูลดิบ'!$C$3:$CR$167,MATCH($C7,'dmc2564 ข้อมูลดิบ'!$C$3:$C$165,0),36)</f>
        <v>13</v>
      </c>
      <c r="O6" s="104">
        <f>INDEX('dmc2564 ข้อมูลดิบ'!$C$3:$CR$167,MATCH($C7,'dmc2564 ข้อมูลดิบ'!$C$3:$C$165,0),40)</f>
        <v>14</v>
      </c>
      <c r="P6" s="104">
        <f>J6+K6+L6+M6+N6+O6</f>
        <v>68</v>
      </c>
      <c r="Q6" s="104">
        <f>INDEX('dmc2564 ข้อมูลดิบ'!$C$3:$CR$167,MATCH($C7,'dmc2564 ข้อมูลดิบ'!$C$3:$C$165,0),48)</f>
        <v>12</v>
      </c>
      <c r="R6" s="104">
        <f>INDEX('dmc2564 ข้อมูลดิบ'!$C$3:$CR$167,MATCH($C7,'dmc2564 ข้อมูลดิบ'!$C$3:$C$165,0),52)</f>
        <v>6</v>
      </c>
      <c r="S6" s="104">
        <f>INDEX('dmc2564 ข้อมูลดิบ'!$C$3:$CR$167,MATCH($C7,'dmc2564 ข้อมูลดิบ'!$C$3:$C$165,0),56)</f>
        <v>12</v>
      </c>
      <c r="T6" s="104">
        <f>Q6+R6+S6</f>
        <v>30</v>
      </c>
      <c r="U6" s="106">
        <f t="shared" si="0"/>
        <v>108</v>
      </c>
    </row>
    <row r="7" spans="2:21" ht="21" customHeight="1">
      <c r="B7" s="174"/>
      <c r="C7" s="175">
        <v>64020001</v>
      </c>
      <c r="D7" s="193" t="s">
        <v>1</v>
      </c>
      <c r="E7" s="101">
        <f t="shared" ref="E7:T7" si="1">E5+E6</f>
        <v>15</v>
      </c>
      <c r="F7" s="106">
        <f t="shared" si="1"/>
        <v>0</v>
      </c>
      <c r="G7" s="106">
        <f t="shared" si="1"/>
        <v>12</v>
      </c>
      <c r="H7" s="106">
        <f t="shared" si="1"/>
        <v>13</v>
      </c>
      <c r="I7" s="106">
        <f>I5+I6</f>
        <v>25</v>
      </c>
      <c r="J7" s="106">
        <f t="shared" si="1"/>
        <v>16</v>
      </c>
      <c r="K7" s="106">
        <f t="shared" si="1"/>
        <v>18</v>
      </c>
      <c r="L7" s="108">
        <f t="shared" si="1"/>
        <v>28</v>
      </c>
      <c r="M7" s="106">
        <f t="shared" si="1"/>
        <v>21</v>
      </c>
      <c r="N7" s="106">
        <f t="shared" si="1"/>
        <v>25</v>
      </c>
      <c r="O7" s="106">
        <f t="shared" si="1"/>
        <v>33</v>
      </c>
      <c r="P7" s="106">
        <f>P5+P6</f>
        <v>141</v>
      </c>
      <c r="Q7" s="106">
        <f t="shared" si="1"/>
        <v>20</v>
      </c>
      <c r="R7" s="106">
        <f t="shared" si="1"/>
        <v>11</v>
      </c>
      <c r="S7" s="106">
        <f t="shared" si="1"/>
        <v>30</v>
      </c>
      <c r="T7" s="106">
        <f t="shared" si="1"/>
        <v>61</v>
      </c>
      <c r="U7" s="106">
        <f t="shared" si="0"/>
        <v>227</v>
      </c>
    </row>
    <row r="8" spans="2:21" ht="21" customHeight="1" thickBot="1">
      <c r="B8" s="178"/>
      <c r="C8" s="179" t="s">
        <v>569</v>
      </c>
      <c r="D8" s="156" t="s">
        <v>15</v>
      </c>
      <c r="E8" s="112"/>
      <c r="F8" s="112">
        <f>INDEX('dmc2564 ข้อมูลดิบ'!$C$3:$CR$167,MATCH($C7,'dmc2564 ข้อมูลดิบ'!$C$3:$C$165,0),6)</f>
        <v>0</v>
      </c>
      <c r="G8" s="112">
        <f>INDEX('dmc2564 ข้อมูลดิบ'!$C$3:$CR$167,MATCH($C7,'dmc2564 ข้อมูลดิบ'!$C$3:$C$165,0),10)</f>
        <v>1</v>
      </c>
      <c r="H8" s="112">
        <f>INDEX('dmc2564 ข้อมูลดิบ'!$C$3:$CR$167,MATCH($C7,'dmc2564 ข้อมูลดิบ'!$C$3:$C$165,0),14)</f>
        <v>1</v>
      </c>
      <c r="I8" s="112">
        <f>SUM(F8:H8)</f>
        <v>2</v>
      </c>
      <c r="J8" s="112">
        <f>INDEX('dmc2564 ข้อมูลดิบ'!$C$3:$CR$167,MATCH($C7,'dmc2564 ข้อมูลดิบ'!$C$3:$C$165,0),22)</f>
        <v>1</v>
      </c>
      <c r="K8" s="112">
        <f>INDEX('dmc2564 ข้อมูลดิบ'!$C$3:$CR$167,MATCH($C7,'dmc2564 ข้อมูลดิบ'!$C$3:$C$165,0),26)</f>
        <v>1</v>
      </c>
      <c r="L8" s="111">
        <f>INDEX('dmc2564 ข้อมูลดิบ'!$C$3:$CR$167,MATCH($C7,'dmc2564 ข้อมูลดิบ'!$C$3:$C$165,0),30)</f>
        <v>1</v>
      </c>
      <c r="M8" s="112">
        <f>INDEX('dmc2564 ข้อมูลดิบ'!$C$3:$CR$167,MATCH($C7,'dmc2564 ข้อมูลดิบ'!$C$3:$C$165,0),34)</f>
        <v>1</v>
      </c>
      <c r="N8" s="112">
        <f>INDEX('dmc2564 ข้อมูลดิบ'!$C$3:$CR$167,MATCH($C7,'dmc2564 ข้อมูลดิบ'!$C$3:$C$165,0),38)</f>
        <v>1</v>
      </c>
      <c r="O8" s="112">
        <f>INDEX('dmc2564 ข้อมูลดิบ'!$C$3:$CR$167,MATCH($C7,'dmc2564 ข้อมูลดิบ'!$C$3:$C$165,0),42)</f>
        <v>1</v>
      </c>
      <c r="P8" s="112">
        <f>J8+K8+L8+M8+N8+O8</f>
        <v>6</v>
      </c>
      <c r="Q8" s="112">
        <f>INDEX('dmc2564 ข้อมูลดิบ'!$C$3:$CR$167,MATCH($C7,'dmc2564 ข้อมูลดิบ'!$C$3:$C$165,0),50)</f>
        <v>1</v>
      </c>
      <c r="R8" s="112">
        <f>INDEX('dmc2564 ข้อมูลดิบ'!$C$3:$CR$167,MATCH($C7,'dmc2564 ข้อมูลดิบ'!$C$3:$C$165,0),54)</f>
        <v>1</v>
      </c>
      <c r="S8" s="112">
        <f>INDEX('dmc2564 ข้อมูลดิบ'!$C$3:$CR$167,MATCH($C7,'dmc2564 ข้อมูลดิบ'!$C$3:$C$165,0),58)</f>
        <v>1</v>
      </c>
      <c r="T8" s="112">
        <f>Q8+R8+S8</f>
        <v>3</v>
      </c>
      <c r="U8" s="113">
        <f t="shared" si="0"/>
        <v>11</v>
      </c>
    </row>
    <row r="9" spans="2:21" ht="21" customHeight="1" thickTop="1">
      <c r="B9" s="174">
        <v>2</v>
      </c>
      <c r="C9" s="172" t="s">
        <v>171</v>
      </c>
      <c r="D9" s="194" t="s">
        <v>18</v>
      </c>
      <c r="E9" s="86">
        <f>VLOOKUP(C11,'จำนวนครู 25มิย64'!$A$3:$E$164,3,TRUE)</f>
        <v>4</v>
      </c>
      <c r="F9" s="86">
        <f>INDEX('dmc2564 ข้อมูลดิบ'!$C$3:$CR$167,MATCH($C11,'dmc2564 ข้อมูลดิบ'!$C$3:$C$165,0),3)</f>
        <v>0</v>
      </c>
      <c r="G9" s="86">
        <f>INDEX('dmc2564 ข้อมูลดิบ'!$C$3:$CR$167,MATCH($C11,'dmc2564 ข้อมูลดิบ'!$C$3:$C$165,0),7)</f>
        <v>1</v>
      </c>
      <c r="H9" s="86">
        <f>INDEX('dmc2564 ข้อมูลดิบ'!$C$3:$CR$167,MATCH($C11,'dmc2564 ข้อมูลดิบ'!$C$3:$C$165,0),11)</f>
        <v>4</v>
      </c>
      <c r="I9" s="86">
        <f>SUM(F9:H9)</f>
        <v>5</v>
      </c>
      <c r="J9" s="86">
        <f>INDEX('dmc2564 ข้อมูลดิบ'!$C$3:$CR$167,MATCH($C11,'dmc2564 ข้อมูลดิบ'!$C$3:$C$165,0),19)</f>
        <v>9</v>
      </c>
      <c r="K9" s="86">
        <f>INDEX('dmc2564 ข้อมูลดิบ'!$C$3:$CR$167,MATCH($C11,'dmc2564 ข้อมูลดิบ'!$C$3:$C$165,0),23)</f>
        <v>9</v>
      </c>
      <c r="L9" s="100">
        <f>INDEX('dmc2564 ข้อมูลดิบ'!$C$3:$CR$167,MATCH($C11,'dmc2564 ข้อมูลดิบ'!$C$3:$C$165,0),27)</f>
        <v>6</v>
      </c>
      <c r="M9" s="86">
        <f>INDEX('dmc2564 ข้อมูลดิบ'!$C$3:$CR$167,MATCH($C11,'dmc2564 ข้อมูลดิบ'!$C$3:$C$165,0),31)</f>
        <v>3</v>
      </c>
      <c r="N9" s="86">
        <f>INDEX('dmc2564 ข้อมูลดิบ'!$C$3:$CR$167,MATCH($C11,'dmc2564 ข้อมูลดิบ'!$C$3:$C$165,0),35)</f>
        <v>4</v>
      </c>
      <c r="O9" s="86">
        <f>INDEX('dmc2564 ข้อมูลดิบ'!$C$3:$CR$167,MATCH($C11,'dmc2564 ข้อมูลดิบ'!$C$3:$C$165,0),39)</f>
        <v>12</v>
      </c>
      <c r="P9" s="86">
        <f>J9+K9+L9+M9+N9+O9</f>
        <v>43</v>
      </c>
      <c r="Q9" s="86">
        <f>INDEX('dmc2564 ข้อมูลดิบ'!$C$3:$CR$167,MATCH($C11,'dmc2564 ข้อมูลดิบ'!$C$3:$C$165,0),47)</f>
        <v>11</v>
      </c>
      <c r="R9" s="86">
        <f>INDEX('dmc2564 ข้อมูลดิบ'!$C$3:$CR$167,MATCH($C11,'dmc2564 ข้อมูลดิบ'!$C$3:$C$165,0),51)</f>
        <v>7</v>
      </c>
      <c r="S9" s="86">
        <f>INDEX('dmc2564 ข้อมูลดิบ'!$C$3:$CR$167,MATCH($C11,'dmc2564 ข้อมูลดิบ'!$C$3:$C$165,0),55)</f>
        <v>12</v>
      </c>
      <c r="T9" s="86">
        <f>Q9+R9+S9</f>
        <v>30</v>
      </c>
      <c r="U9" s="101">
        <f t="shared" si="0"/>
        <v>78</v>
      </c>
    </row>
    <row r="10" spans="2:21" ht="21" customHeight="1">
      <c r="B10" s="174"/>
      <c r="C10" s="175" t="s">
        <v>476</v>
      </c>
      <c r="D10" s="192" t="s">
        <v>20</v>
      </c>
      <c r="E10" s="86">
        <f>VLOOKUP(C11,'จำนวนครู 25มิย64'!$A$3:$E$164,4,TRUE)</f>
        <v>11</v>
      </c>
      <c r="F10" s="104">
        <f>INDEX('dmc2564 ข้อมูลดิบ'!$C$3:$CR$167,MATCH($C11,'dmc2564 ข้อมูลดิบ'!$C$3:$C$165,0),4)</f>
        <v>0</v>
      </c>
      <c r="G10" s="104">
        <f>INDEX('dmc2564 ข้อมูลดิบ'!$C$3:$CR$167,MATCH($C11,'dmc2564 ข้อมูลดิบ'!$C$3:$C$165,0),8)</f>
        <v>2</v>
      </c>
      <c r="H10" s="104">
        <f>INDEX('dmc2564 ข้อมูลดิบ'!$C$3:$CR$167,MATCH($C11,'dmc2564 ข้อมูลดิบ'!$C$3:$C$165,0),12)</f>
        <v>2</v>
      </c>
      <c r="I10" s="104">
        <f>SUM(F10:H10)</f>
        <v>4</v>
      </c>
      <c r="J10" s="104">
        <f>INDEX('dmc2564 ข้อมูลดิบ'!$C$3:$CR$167,MATCH($C11,'dmc2564 ข้อมูลดิบ'!$C$3:$C$165,0),20)</f>
        <v>8</v>
      </c>
      <c r="K10" s="104">
        <f>INDEX('dmc2564 ข้อมูลดิบ'!$C$3:$CR$167,MATCH($C11,'dmc2564 ข้อมูลดิบ'!$C$3:$C$165,0),24)</f>
        <v>8</v>
      </c>
      <c r="L10" s="105">
        <f>INDEX('dmc2564 ข้อมูลดิบ'!$C$3:$CR$167,MATCH($C11,'dmc2564 ข้อมูลดิบ'!$C$3:$C$165,0),28)</f>
        <v>4</v>
      </c>
      <c r="M10" s="104">
        <f>INDEX('dmc2564 ข้อมูลดิบ'!$C$3:$CR$167,MATCH($C11,'dmc2564 ข้อมูลดิบ'!$C$3:$C$165,0),32)</f>
        <v>14</v>
      </c>
      <c r="N10" s="104">
        <f>INDEX('dmc2564 ข้อมูลดิบ'!$C$3:$CR$167,MATCH($C11,'dmc2564 ข้อมูลดิบ'!$C$3:$C$165,0),36)</f>
        <v>11</v>
      </c>
      <c r="O10" s="104">
        <f>INDEX('dmc2564 ข้อมูลดิบ'!$C$3:$CR$167,MATCH($C11,'dmc2564 ข้อมูลดิบ'!$C$3:$C$165,0),40)</f>
        <v>8</v>
      </c>
      <c r="P10" s="104">
        <f>J10+K10+L10+M10+N10+O10</f>
        <v>53</v>
      </c>
      <c r="Q10" s="104">
        <f>INDEX('dmc2564 ข้อมูลดิบ'!$C$3:$CR$167,MATCH($C11,'dmc2564 ข้อมูลดิบ'!$C$3:$C$165,0),48)</f>
        <v>4</v>
      </c>
      <c r="R10" s="104">
        <f>INDEX('dmc2564 ข้อมูลดิบ'!$C$3:$CR$167,MATCH($C11,'dmc2564 ข้อมูลดิบ'!$C$3:$C$165,0),52)</f>
        <v>10</v>
      </c>
      <c r="S10" s="104">
        <f>INDEX('dmc2564 ข้อมูลดิบ'!$C$3:$CR$167,MATCH($C11,'dmc2564 ข้อมูลดิบ'!$C$3:$C$165,0),56)</f>
        <v>8</v>
      </c>
      <c r="T10" s="104">
        <f>Q10+R10+S10</f>
        <v>22</v>
      </c>
      <c r="U10" s="106">
        <f t="shared" si="0"/>
        <v>79</v>
      </c>
    </row>
    <row r="11" spans="2:21" ht="21" customHeight="1">
      <c r="B11" s="174"/>
      <c r="C11" s="175">
        <v>64020002</v>
      </c>
      <c r="D11" s="193" t="s">
        <v>1</v>
      </c>
      <c r="E11" s="101">
        <f>E9+E10</f>
        <v>15</v>
      </c>
      <c r="F11" s="106">
        <f>F9+F10</f>
        <v>0</v>
      </c>
      <c r="G11" s="106">
        <f>G9+G10</f>
        <v>3</v>
      </c>
      <c r="H11" s="106">
        <f>H9+H10</f>
        <v>6</v>
      </c>
      <c r="I11" s="106">
        <f>I9+I10</f>
        <v>9</v>
      </c>
      <c r="J11" s="106">
        <f t="shared" ref="J11:O11" si="2">J9+J10</f>
        <v>17</v>
      </c>
      <c r="K11" s="106">
        <f t="shared" si="2"/>
        <v>17</v>
      </c>
      <c r="L11" s="108">
        <f t="shared" si="2"/>
        <v>10</v>
      </c>
      <c r="M11" s="106">
        <f t="shared" si="2"/>
        <v>17</v>
      </c>
      <c r="N11" s="106">
        <f t="shared" si="2"/>
        <v>15</v>
      </c>
      <c r="O11" s="106">
        <f t="shared" si="2"/>
        <v>20</v>
      </c>
      <c r="P11" s="106">
        <f>P9+P10</f>
        <v>96</v>
      </c>
      <c r="Q11" s="106">
        <f>Q9+Q10</f>
        <v>15</v>
      </c>
      <c r="R11" s="106">
        <f>R9+R10</f>
        <v>17</v>
      </c>
      <c r="S11" s="106">
        <f>S9+S10</f>
        <v>20</v>
      </c>
      <c r="T11" s="106">
        <f>T9+T10</f>
        <v>52</v>
      </c>
      <c r="U11" s="106">
        <f t="shared" si="0"/>
        <v>157</v>
      </c>
    </row>
    <row r="12" spans="2:21" ht="21" customHeight="1" thickBot="1">
      <c r="B12" s="178"/>
      <c r="C12" s="179" t="s">
        <v>596</v>
      </c>
      <c r="D12" s="156" t="s">
        <v>15</v>
      </c>
      <c r="E12" s="112"/>
      <c r="F12" s="112">
        <f>INDEX('dmc2564 ข้อมูลดิบ'!$C$3:$CR$167,MATCH($C11,'dmc2564 ข้อมูลดิบ'!$C$3:$C$165,0),6)</f>
        <v>0</v>
      </c>
      <c r="G12" s="112">
        <f>INDEX('dmc2564 ข้อมูลดิบ'!$C$3:$CR$167,MATCH($C11,'dmc2564 ข้อมูลดิบ'!$C$3:$C$165,0),10)</f>
        <v>1</v>
      </c>
      <c r="H12" s="112">
        <f>INDEX('dmc2564 ข้อมูลดิบ'!$C$3:$CR$167,MATCH($C11,'dmc2564 ข้อมูลดิบ'!$C$3:$C$165,0),14)</f>
        <v>1</v>
      </c>
      <c r="I12" s="112">
        <f>SUM(F12:H12)</f>
        <v>2</v>
      </c>
      <c r="J12" s="112">
        <f>INDEX('dmc2564 ข้อมูลดิบ'!$C$3:$CR$167,MATCH($C11,'dmc2564 ข้อมูลดิบ'!$C$3:$C$165,0),22)</f>
        <v>1</v>
      </c>
      <c r="K12" s="112">
        <f>INDEX('dmc2564 ข้อมูลดิบ'!$C$3:$CR$167,MATCH($C11,'dmc2564 ข้อมูลดิบ'!$C$3:$C$165,0),26)</f>
        <v>1</v>
      </c>
      <c r="L12" s="111">
        <f>INDEX('dmc2564 ข้อมูลดิบ'!$C$3:$CR$167,MATCH($C11,'dmc2564 ข้อมูลดิบ'!$C$3:$C$165,0),30)</f>
        <v>1</v>
      </c>
      <c r="M12" s="112">
        <f>INDEX('dmc2564 ข้อมูลดิบ'!$C$3:$CR$167,MATCH($C11,'dmc2564 ข้อมูลดิบ'!$C$3:$C$165,0),34)</f>
        <v>1</v>
      </c>
      <c r="N12" s="112">
        <f>INDEX('dmc2564 ข้อมูลดิบ'!$C$3:$CR$167,MATCH($C11,'dmc2564 ข้อมูลดิบ'!$C$3:$C$165,0),38)</f>
        <v>1</v>
      </c>
      <c r="O12" s="112">
        <f>INDEX('dmc2564 ข้อมูลดิบ'!$C$3:$CR$167,MATCH($C11,'dmc2564 ข้อมูลดิบ'!$C$3:$C$165,0),42)</f>
        <v>1</v>
      </c>
      <c r="P12" s="112">
        <f>J12+K12+L12+M12+N12+O12</f>
        <v>6</v>
      </c>
      <c r="Q12" s="112">
        <f>INDEX('dmc2564 ข้อมูลดิบ'!$C$3:$CR$167,MATCH($C11,'dmc2564 ข้อมูลดิบ'!$C$3:$C$165,0),50)</f>
        <v>1</v>
      </c>
      <c r="R12" s="112">
        <f>INDEX('dmc2564 ข้อมูลดิบ'!$C$3:$CR$167,MATCH($C11,'dmc2564 ข้อมูลดิบ'!$C$3:$C$165,0),54)</f>
        <v>1</v>
      </c>
      <c r="S12" s="112">
        <f>INDEX('dmc2564 ข้อมูลดิบ'!$C$3:$CR$167,MATCH($C11,'dmc2564 ข้อมูลดิบ'!$C$3:$C$165,0),58)</f>
        <v>1</v>
      </c>
      <c r="T12" s="112">
        <f>Q12+R12+S12</f>
        <v>3</v>
      </c>
      <c r="U12" s="113">
        <f t="shared" si="0"/>
        <v>11</v>
      </c>
    </row>
    <row r="13" spans="2:21" ht="21" customHeight="1" thickTop="1">
      <c r="B13" s="174">
        <v>3</v>
      </c>
      <c r="C13" s="172" t="s">
        <v>172</v>
      </c>
      <c r="D13" s="194" t="s">
        <v>18</v>
      </c>
      <c r="E13" s="86">
        <f>VLOOKUP(C15,'จำนวนครู 25มิย64'!$A$3:$E$164,3,TRUE)</f>
        <v>1</v>
      </c>
      <c r="F13" s="86">
        <f>INDEX('dmc2564 ข้อมูลดิบ'!$C$3:$CR$167,MATCH($C15,'dmc2564 ข้อมูลดิบ'!$C$3:$C$165,0),3)</f>
        <v>7</v>
      </c>
      <c r="G13" s="86">
        <f>INDEX('dmc2564 ข้อมูลดิบ'!$C$3:$CR$167,MATCH($C15,'dmc2564 ข้อมูลดิบ'!$C$3:$C$165,0),7)</f>
        <v>6</v>
      </c>
      <c r="H13" s="86">
        <f>INDEX('dmc2564 ข้อมูลดิบ'!$C$3:$CR$167,MATCH($C15,'dmc2564 ข้อมูลดิบ'!$C$3:$C$165,0),11)</f>
        <v>3</v>
      </c>
      <c r="I13" s="86">
        <f>SUM(F13:H13)</f>
        <v>16</v>
      </c>
      <c r="J13" s="86">
        <f>INDEX('dmc2564 ข้อมูลดิบ'!$C$3:$CR$167,MATCH($C15,'dmc2564 ข้อมูลดิบ'!$C$3:$C$165,0),19)</f>
        <v>2</v>
      </c>
      <c r="K13" s="86">
        <f>INDEX('dmc2564 ข้อมูลดิบ'!$C$3:$CR$167,MATCH($C15,'dmc2564 ข้อมูลดิบ'!$C$3:$C$165,0),23)</f>
        <v>2</v>
      </c>
      <c r="L13" s="100">
        <f>INDEX('dmc2564 ข้อมูลดิบ'!$C$3:$CR$167,MATCH($C15,'dmc2564 ข้อมูลดิบ'!$C$3:$C$165,0),27)</f>
        <v>6</v>
      </c>
      <c r="M13" s="86">
        <f>INDEX('dmc2564 ข้อมูลดิบ'!$C$3:$CR$167,MATCH($C15,'dmc2564 ข้อมูลดิบ'!$C$3:$C$165,0),31)</f>
        <v>10</v>
      </c>
      <c r="N13" s="86">
        <f>INDEX('dmc2564 ข้อมูลดิบ'!$C$3:$CR$167,MATCH($C15,'dmc2564 ข้อมูลดิบ'!$C$3:$C$165,0),35)</f>
        <v>4</v>
      </c>
      <c r="O13" s="86">
        <f>INDEX('dmc2564 ข้อมูลดิบ'!$C$3:$CR$167,MATCH($C15,'dmc2564 ข้อมูลดิบ'!$C$3:$C$165,0),39)</f>
        <v>5</v>
      </c>
      <c r="P13" s="86">
        <f>J13+K13+L13+M13+N13+O13</f>
        <v>29</v>
      </c>
      <c r="Q13" s="86">
        <f>INDEX('dmc2564 ข้อมูลดิบ'!$C$3:$CR$167,MATCH($C15,'dmc2564 ข้อมูลดิบ'!$C$3:$C$165,0),47)</f>
        <v>0</v>
      </c>
      <c r="R13" s="86">
        <f>INDEX('dmc2564 ข้อมูลดิบ'!$C$3:$CR$167,MATCH($C15,'dmc2564 ข้อมูลดิบ'!$C$3:$C$165,0),51)</f>
        <v>0</v>
      </c>
      <c r="S13" s="86">
        <f>INDEX('dmc2564 ข้อมูลดิบ'!$C$3:$CR$167,MATCH($C15,'dmc2564 ข้อมูลดิบ'!$C$3:$C$165,0),55)</f>
        <v>0</v>
      </c>
      <c r="T13" s="86">
        <f>Q13+R13+S13</f>
        <v>0</v>
      </c>
      <c r="U13" s="101">
        <f t="shared" si="0"/>
        <v>45</v>
      </c>
    </row>
    <row r="14" spans="2:21" ht="21" customHeight="1">
      <c r="B14" s="174"/>
      <c r="C14" s="175" t="s">
        <v>477</v>
      </c>
      <c r="D14" s="192" t="s">
        <v>20</v>
      </c>
      <c r="E14" s="86">
        <f>VLOOKUP(C15,'จำนวนครู 25มิย64'!$A$3:$E$164,4,TRUE)</f>
        <v>3</v>
      </c>
      <c r="F14" s="104">
        <f>INDEX('dmc2564 ข้อมูลดิบ'!$C$3:$CR$167,MATCH($C15,'dmc2564 ข้อมูลดิบ'!$C$3:$C$165,0),4)</f>
        <v>3</v>
      </c>
      <c r="G14" s="104">
        <f>INDEX('dmc2564 ข้อมูลดิบ'!$C$3:$CR$167,MATCH($C15,'dmc2564 ข้อมูลดิบ'!$C$3:$C$165,0),8)</f>
        <v>3</v>
      </c>
      <c r="H14" s="104">
        <f>INDEX('dmc2564 ข้อมูลดิบ'!$C$3:$CR$167,MATCH($C15,'dmc2564 ข้อมูลดิบ'!$C$3:$C$165,0),12)</f>
        <v>4</v>
      </c>
      <c r="I14" s="104">
        <f>SUM(F14:H14)</f>
        <v>10</v>
      </c>
      <c r="J14" s="104">
        <f>INDEX('dmc2564 ข้อมูลดิบ'!$C$3:$CR$167,MATCH($C15,'dmc2564 ข้อมูลดิบ'!$C$3:$C$165,0),20)</f>
        <v>5</v>
      </c>
      <c r="K14" s="104">
        <f>INDEX('dmc2564 ข้อมูลดิบ'!$C$3:$CR$167,MATCH($C15,'dmc2564 ข้อมูลดิบ'!$C$3:$C$165,0),24)</f>
        <v>5</v>
      </c>
      <c r="L14" s="105">
        <f>INDEX('dmc2564 ข้อมูลดิบ'!$C$3:$CR$167,MATCH($C15,'dmc2564 ข้อมูลดิบ'!$C$3:$C$165,0),28)</f>
        <v>3</v>
      </c>
      <c r="M14" s="104">
        <f>INDEX('dmc2564 ข้อมูลดิบ'!$C$3:$CR$167,MATCH($C15,'dmc2564 ข้อมูลดิบ'!$C$3:$C$165,0),32)</f>
        <v>5</v>
      </c>
      <c r="N14" s="104">
        <f>INDEX('dmc2564 ข้อมูลดิบ'!$C$3:$CR$167,MATCH($C15,'dmc2564 ข้อมูลดิบ'!$C$3:$C$165,0),36)</f>
        <v>4</v>
      </c>
      <c r="O14" s="104">
        <f>INDEX('dmc2564 ข้อมูลดิบ'!$C$3:$CR$167,MATCH($C15,'dmc2564 ข้อมูลดิบ'!$C$3:$C$165,0),40)</f>
        <v>3</v>
      </c>
      <c r="P14" s="104">
        <f>J14+K14+L14+M14+N14+O14</f>
        <v>25</v>
      </c>
      <c r="Q14" s="104">
        <f>INDEX('dmc2564 ข้อมูลดิบ'!$C$3:$CR$167,MATCH($C15,'dmc2564 ข้อมูลดิบ'!$C$3:$C$165,0),48)</f>
        <v>0</v>
      </c>
      <c r="R14" s="104">
        <f>INDEX('dmc2564 ข้อมูลดิบ'!$C$3:$CR$167,MATCH($C15,'dmc2564 ข้อมูลดิบ'!$C$3:$C$165,0),52)</f>
        <v>0</v>
      </c>
      <c r="S14" s="104">
        <f>INDEX('dmc2564 ข้อมูลดิบ'!$C$3:$CR$167,MATCH($C15,'dmc2564 ข้อมูลดิบ'!$C$3:$C$165,0),56)</f>
        <v>0</v>
      </c>
      <c r="T14" s="104">
        <f>Q14+R14+S14</f>
        <v>0</v>
      </c>
      <c r="U14" s="106">
        <f t="shared" si="0"/>
        <v>35</v>
      </c>
    </row>
    <row r="15" spans="2:21" ht="21" customHeight="1">
      <c r="B15" s="174"/>
      <c r="C15" s="175">
        <v>64020003</v>
      </c>
      <c r="D15" s="193" t="s">
        <v>1</v>
      </c>
      <c r="E15" s="101">
        <f>E13+E14</f>
        <v>4</v>
      </c>
      <c r="F15" s="106">
        <f>F13+F14</f>
        <v>10</v>
      </c>
      <c r="G15" s="106">
        <f>G13+G14</f>
        <v>9</v>
      </c>
      <c r="H15" s="106">
        <f>H13+H14</f>
        <v>7</v>
      </c>
      <c r="I15" s="106">
        <f>I13+I14</f>
        <v>26</v>
      </c>
      <c r="J15" s="106">
        <f t="shared" ref="J15:O15" si="3">J13+J14</f>
        <v>7</v>
      </c>
      <c r="K15" s="106">
        <f t="shared" si="3"/>
        <v>7</v>
      </c>
      <c r="L15" s="108">
        <f t="shared" si="3"/>
        <v>9</v>
      </c>
      <c r="M15" s="106">
        <f t="shared" si="3"/>
        <v>15</v>
      </c>
      <c r="N15" s="106">
        <f t="shared" si="3"/>
        <v>8</v>
      </c>
      <c r="O15" s="106">
        <f t="shared" si="3"/>
        <v>8</v>
      </c>
      <c r="P15" s="106">
        <f>P13+P14</f>
        <v>54</v>
      </c>
      <c r="Q15" s="106">
        <f>Q13+Q14</f>
        <v>0</v>
      </c>
      <c r="R15" s="106">
        <f>R13+R14</f>
        <v>0</v>
      </c>
      <c r="S15" s="106">
        <f>S13+S14</f>
        <v>0</v>
      </c>
      <c r="T15" s="106">
        <f>T13+T14</f>
        <v>0</v>
      </c>
      <c r="U15" s="106">
        <f t="shared" si="0"/>
        <v>80</v>
      </c>
    </row>
    <row r="16" spans="2:21" ht="21" customHeight="1" thickBot="1">
      <c r="B16" s="178"/>
      <c r="C16" s="179" t="s">
        <v>543</v>
      </c>
      <c r="D16" s="156" t="s">
        <v>15</v>
      </c>
      <c r="E16" s="112"/>
      <c r="F16" s="112">
        <f>INDEX('dmc2564 ข้อมูลดิบ'!$C$3:$CR$167,MATCH($C15,'dmc2564 ข้อมูลดิบ'!$C$3:$C$165,0),6)</f>
        <v>1</v>
      </c>
      <c r="G16" s="112">
        <f>INDEX('dmc2564 ข้อมูลดิบ'!$C$3:$CR$167,MATCH($C15,'dmc2564 ข้อมูลดิบ'!$C$3:$C$165,0),10)</f>
        <v>1</v>
      </c>
      <c r="H16" s="112">
        <f>INDEX('dmc2564 ข้อมูลดิบ'!$C$3:$CR$167,MATCH($C15,'dmc2564 ข้อมูลดิบ'!$C$3:$C$165,0),14)</f>
        <v>1</v>
      </c>
      <c r="I16" s="112">
        <f>SUM(F16:H16)</f>
        <v>3</v>
      </c>
      <c r="J16" s="112">
        <f>INDEX('dmc2564 ข้อมูลดิบ'!$C$3:$CR$167,MATCH($C15,'dmc2564 ข้อมูลดิบ'!$C$3:$C$165,0),22)</f>
        <v>1</v>
      </c>
      <c r="K16" s="112">
        <f>INDEX('dmc2564 ข้อมูลดิบ'!$C$3:$CR$167,MATCH($C15,'dmc2564 ข้อมูลดิบ'!$C$3:$C$165,0),26)</f>
        <v>1</v>
      </c>
      <c r="L16" s="111">
        <f>INDEX('dmc2564 ข้อมูลดิบ'!$C$3:$CR$167,MATCH($C15,'dmc2564 ข้อมูลดิบ'!$C$3:$C$165,0),30)</f>
        <v>1</v>
      </c>
      <c r="M16" s="112">
        <f>INDEX('dmc2564 ข้อมูลดิบ'!$C$3:$CR$167,MATCH($C15,'dmc2564 ข้อมูลดิบ'!$C$3:$C$165,0),34)</f>
        <v>1</v>
      </c>
      <c r="N16" s="112">
        <f>INDEX('dmc2564 ข้อมูลดิบ'!$C$3:$CR$167,MATCH($C15,'dmc2564 ข้อมูลดิบ'!$C$3:$C$165,0),38)</f>
        <v>1</v>
      </c>
      <c r="O16" s="112">
        <f>INDEX('dmc2564 ข้อมูลดิบ'!$C$3:$CR$167,MATCH($C15,'dmc2564 ข้อมูลดิบ'!$C$3:$C$165,0),42)</f>
        <v>1</v>
      </c>
      <c r="P16" s="112">
        <f>J16+K16+L16+M16+N16+O16</f>
        <v>6</v>
      </c>
      <c r="Q16" s="112">
        <f>INDEX('dmc2564 ข้อมูลดิบ'!$C$3:$CR$167,MATCH($C15,'dmc2564 ข้อมูลดิบ'!$C$3:$C$165,0),50)</f>
        <v>0</v>
      </c>
      <c r="R16" s="112">
        <f>INDEX('dmc2564 ข้อมูลดิบ'!$C$3:$CR$167,MATCH($C15,'dmc2564 ข้อมูลดิบ'!$C$3:$C$165,0),54)</f>
        <v>0</v>
      </c>
      <c r="S16" s="112">
        <f>INDEX('dmc2564 ข้อมูลดิบ'!$C$3:$CR$167,MATCH($C15,'dmc2564 ข้อมูลดิบ'!$C$3:$C$165,0),58)</f>
        <v>0</v>
      </c>
      <c r="T16" s="112">
        <f>Q16+R16+S16</f>
        <v>0</v>
      </c>
      <c r="U16" s="113">
        <f t="shared" si="0"/>
        <v>9</v>
      </c>
    </row>
    <row r="17" spans="2:21" ht="21" customHeight="1" thickTop="1">
      <c r="B17" s="174">
        <v>4</v>
      </c>
      <c r="C17" s="172" t="s">
        <v>134</v>
      </c>
      <c r="D17" s="194" t="s">
        <v>18</v>
      </c>
      <c r="E17" s="86">
        <f>VLOOKUP(C19,'จำนวนครู 25มิย64'!$A$3:$E$164,3,TRUE)</f>
        <v>2</v>
      </c>
      <c r="F17" s="86">
        <f>INDEX('dmc2564 ข้อมูลดิบ'!$C$3:$CR$167,MATCH($C19,'dmc2564 ข้อมูลดิบ'!$C$3:$C$165,0),3)</f>
        <v>0</v>
      </c>
      <c r="G17" s="86">
        <f>INDEX('dmc2564 ข้อมูลดิบ'!$C$3:$CR$167,MATCH($C19,'dmc2564 ข้อมูลดิบ'!$C$3:$C$165,0),7)</f>
        <v>4</v>
      </c>
      <c r="H17" s="86">
        <f>INDEX('dmc2564 ข้อมูลดิบ'!$C$3:$CR$167,MATCH($C19,'dmc2564 ข้อมูลดิบ'!$C$3:$C$165,0),11)</f>
        <v>5</v>
      </c>
      <c r="I17" s="86">
        <f>SUM(F17:H17)</f>
        <v>9</v>
      </c>
      <c r="J17" s="86">
        <f>INDEX('dmc2564 ข้อมูลดิบ'!$C$3:$CR$167,MATCH($C19,'dmc2564 ข้อมูลดิบ'!$C$3:$C$165,0),19)</f>
        <v>0</v>
      </c>
      <c r="K17" s="86">
        <f>INDEX('dmc2564 ข้อมูลดิบ'!$C$3:$CR$167,MATCH($C19,'dmc2564 ข้อมูลดิบ'!$C$3:$C$165,0),23)</f>
        <v>3</v>
      </c>
      <c r="L17" s="100">
        <f>INDEX('dmc2564 ข้อมูลดิบ'!$C$3:$CR$167,MATCH($C19,'dmc2564 ข้อมูลดิบ'!$C$3:$C$165,0),27)</f>
        <v>1</v>
      </c>
      <c r="M17" s="86">
        <f>INDEX('dmc2564 ข้อมูลดิบ'!$C$3:$CR$167,MATCH($C19,'dmc2564 ข้อมูลดิบ'!$C$3:$C$165,0),31)</f>
        <v>2</v>
      </c>
      <c r="N17" s="86">
        <f>INDEX('dmc2564 ข้อมูลดิบ'!$C$3:$CR$167,MATCH($C19,'dmc2564 ข้อมูลดิบ'!$C$3:$C$165,0),35)</f>
        <v>7</v>
      </c>
      <c r="O17" s="86">
        <f>INDEX('dmc2564 ข้อมูลดิบ'!$C$3:$CR$167,MATCH($C19,'dmc2564 ข้อมูลดิบ'!$C$3:$C$165,0),39)</f>
        <v>2</v>
      </c>
      <c r="P17" s="86">
        <f>J17+K17+L17+M17+N17+O17</f>
        <v>15</v>
      </c>
      <c r="Q17" s="86">
        <f>INDEX('dmc2564 ข้อมูลดิบ'!$C$3:$CR$167,MATCH($C19,'dmc2564 ข้อมูลดิบ'!$C$3:$C$165,0),47)</f>
        <v>0</v>
      </c>
      <c r="R17" s="86">
        <f>INDEX('dmc2564 ข้อมูลดิบ'!$C$3:$CR$167,MATCH($C19,'dmc2564 ข้อมูลดิบ'!$C$3:$C$165,0),51)</f>
        <v>0</v>
      </c>
      <c r="S17" s="86">
        <f>INDEX('dmc2564 ข้อมูลดิบ'!$C$3:$CR$167,MATCH($C19,'dmc2564 ข้อมูลดิบ'!$C$3:$C$165,0),55)</f>
        <v>0</v>
      </c>
      <c r="T17" s="86">
        <f>Q17+R17+S17</f>
        <v>0</v>
      </c>
      <c r="U17" s="101">
        <f t="shared" si="0"/>
        <v>24</v>
      </c>
    </row>
    <row r="18" spans="2:21" ht="21" customHeight="1">
      <c r="B18" s="174"/>
      <c r="C18" s="175" t="s">
        <v>135</v>
      </c>
      <c r="D18" s="192" t="s">
        <v>20</v>
      </c>
      <c r="E18" s="86">
        <f>VLOOKUP(C19,'จำนวนครู 25มิย64'!$A$3:$E$164,4,TRUE)</f>
        <v>2</v>
      </c>
      <c r="F18" s="104">
        <f>INDEX('dmc2564 ข้อมูลดิบ'!$C$3:$CR$167,MATCH($C19,'dmc2564 ข้อมูลดิบ'!$C$3:$C$165,0),4)</f>
        <v>0</v>
      </c>
      <c r="G18" s="104">
        <f>INDEX('dmc2564 ข้อมูลดิบ'!$C$3:$CR$167,MATCH($C19,'dmc2564 ข้อมูลดิบ'!$C$3:$C$165,0),8)</f>
        <v>1</v>
      </c>
      <c r="H18" s="104">
        <f>INDEX('dmc2564 ข้อมูลดิบ'!$C$3:$CR$167,MATCH($C19,'dmc2564 ข้อมูลดิบ'!$C$3:$C$165,0),12)</f>
        <v>1</v>
      </c>
      <c r="I18" s="104">
        <f>SUM(F18:H18)</f>
        <v>2</v>
      </c>
      <c r="J18" s="104">
        <f>INDEX('dmc2564 ข้อมูลดิบ'!$C$3:$CR$167,MATCH($C19,'dmc2564 ข้อมูลดิบ'!$C$3:$C$165,0),20)</f>
        <v>11</v>
      </c>
      <c r="K18" s="104">
        <f>INDEX('dmc2564 ข้อมูลดิบ'!$C$3:$CR$167,MATCH($C19,'dmc2564 ข้อมูลดิบ'!$C$3:$C$165,0),24)</f>
        <v>3</v>
      </c>
      <c r="L18" s="105">
        <f>INDEX('dmc2564 ข้อมูลดิบ'!$C$3:$CR$167,MATCH($C19,'dmc2564 ข้อมูลดิบ'!$C$3:$C$165,0),28)</f>
        <v>4</v>
      </c>
      <c r="M18" s="104">
        <f>INDEX('dmc2564 ข้อมูลดิบ'!$C$3:$CR$167,MATCH($C19,'dmc2564 ข้อมูลดิบ'!$C$3:$C$165,0),32)</f>
        <v>2</v>
      </c>
      <c r="N18" s="104">
        <f>INDEX('dmc2564 ข้อมูลดิบ'!$C$3:$CR$167,MATCH($C19,'dmc2564 ข้อมูลดิบ'!$C$3:$C$165,0),36)</f>
        <v>2</v>
      </c>
      <c r="O18" s="104">
        <f>INDEX('dmc2564 ข้อมูลดิบ'!$C$3:$CR$167,MATCH($C19,'dmc2564 ข้อมูลดิบ'!$C$3:$C$165,0),40)</f>
        <v>4</v>
      </c>
      <c r="P18" s="104">
        <f>J18+K18+L18+M18+N18+O18</f>
        <v>26</v>
      </c>
      <c r="Q18" s="104">
        <f>INDEX('dmc2564 ข้อมูลดิบ'!$C$3:$CR$167,MATCH($C19,'dmc2564 ข้อมูลดิบ'!$C$3:$C$165,0),48)</f>
        <v>0</v>
      </c>
      <c r="R18" s="104">
        <f>INDEX('dmc2564 ข้อมูลดิบ'!$C$3:$CR$167,MATCH($C19,'dmc2564 ข้อมูลดิบ'!$C$3:$C$165,0),52)</f>
        <v>0</v>
      </c>
      <c r="S18" s="104">
        <f>INDEX('dmc2564 ข้อมูลดิบ'!$C$3:$CR$167,MATCH($C19,'dmc2564 ข้อมูลดิบ'!$C$3:$C$165,0),56)</f>
        <v>0</v>
      </c>
      <c r="T18" s="104">
        <f>Q18+R18+S18</f>
        <v>0</v>
      </c>
      <c r="U18" s="106">
        <f t="shared" si="0"/>
        <v>28</v>
      </c>
    </row>
    <row r="19" spans="2:21" ht="21" customHeight="1">
      <c r="B19" s="174"/>
      <c r="C19" s="175">
        <v>64020004</v>
      </c>
      <c r="D19" s="193" t="s">
        <v>1</v>
      </c>
      <c r="E19" s="101">
        <f>E17+E18</f>
        <v>4</v>
      </c>
      <c r="F19" s="106">
        <f>F17+F18</f>
        <v>0</v>
      </c>
      <c r="G19" s="106">
        <f>G17+G18</f>
        <v>5</v>
      </c>
      <c r="H19" s="106">
        <f>H17+H18</f>
        <v>6</v>
      </c>
      <c r="I19" s="106">
        <f>I17+I18</f>
        <v>11</v>
      </c>
      <c r="J19" s="106">
        <f t="shared" ref="J19:O19" si="4">J17+J18</f>
        <v>11</v>
      </c>
      <c r="K19" s="106">
        <f t="shared" si="4"/>
        <v>6</v>
      </c>
      <c r="L19" s="108">
        <f t="shared" si="4"/>
        <v>5</v>
      </c>
      <c r="M19" s="106">
        <f t="shared" si="4"/>
        <v>4</v>
      </c>
      <c r="N19" s="106">
        <f t="shared" si="4"/>
        <v>9</v>
      </c>
      <c r="O19" s="106">
        <f t="shared" si="4"/>
        <v>6</v>
      </c>
      <c r="P19" s="106">
        <f>P17+P18</f>
        <v>41</v>
      </c>
      <c r="Q19" s="106">
        <f>Q17+Q18</f>
        <v>0</v>
      </c>
      <c r="R19" s="106">
        <f>R17+R18</f>
        <v>0</v>
      </c>
      <c r="S19" s="106">
        <f>S17+S18</f>
        <v>0</v>
      </c>
      <c r="T19" s="106">
        <f>T17+T18</f>
        <v>0</v>
      </c>
      <c r="U19" s="106">
        <f t="shared" si="0"/>
        <v>52</v>
      </c>
    </row>
    <row r="20" spans="2:21" ht="21" customHeight="1" thickBot="1">
      <c r="B20" s="178"/>
      <c r="C20" s="179" t="s">
        <v>548</v>
      </c>
      <c r="D20" s="156" t="s">
        <v>15</v>
      </c>
      <c r="E20" s="112"/>
      <c r="F20" s="112">
        <f>INDEX('dmc2564 ข้อมูลดิบ'!$C$3:$CR$167,MATCH($C19,'dmc2564 ข้อมูลดิบ'!$C$3:$C$165,0),6)</f>
        <v>0</v>
      </c>
      <c r="G20" s="112">
        <f>INDEX('dmc2564 ข้อมูลดิบ'!$C$3:$CR$167,MATCH($C19,'dmc2564 ข้อมูลดิบ'!$C$3:$C$165,0),10)</f>
        <v>1</v>
      </c>
      <c r="H20" s="112">
        <f>INDEX('dmc2564 ข้อมูลดิบ'!$C$3:$CR$167,MATCH($C19,'dmc2564 ข้อมูลดิบ'!$C$3:$C$165,0),14)</f>
        <v>1</v>
      </c>
      <c r="I20" s="112">
        <f>SUM(F20:H20)</f>
        <v>2</v>
      </c>
      <c r="J20" s="112">
        <f>INDEX('dmc2564 ข้อมูลดิบ'!$C$3:$CR$167,MATCH($C19,'dmc2564 ข้อมูลดิบ'!$C$3:$C$165,0),22)</f>
        <v>1</v>
      </c>
      <c r="K20" s="112">
        <f>INDEX('dmc2564 ข้อมูลดิบ'!$C$3:$CR$167,MATCH($C19,'dmc2564 ข้อมูลดิบ'!$C$3:$C$165,0),26)</f>
        <v>1</v>
      </c>
      <c r="L20" s="111">
        <f>INDEX('dmc2564 ข้อมูลดิบ'!$C$3:$CR$167,MATCH($C19,'dmc2564 ข้อมูลดิบ'!$C$3:$C$165,0),30)</f>
        <v>1</v>
      </c>
      <c r="M20" s="112">
        <f>INDEX('dmc2564 ข้อมูลดิบ'!$C$3:$CR$167,MATCH($C19,'dmc2564 ข้อมูลดิบ'!$C$3:$C$165,0),34)</f>
        <v>1</v>
      </c>
      <c r="N20" s="112">
        <f>INDEX('dmc2564 ข้อมูลดิบ'!$C$3:$CR$167,MATCH($C19,'dmc2564 ข้อมูลดิบ'!$C$3:$C$165,0),38)</f>
        <v>1</v>
      </c>
      <c r="O20" s="112">
        <f>INDEX('dmc2564 ข้อมูลดิบ'!$C$3:$CR$167,MATCH($C19,'dmc2564 ข้อมูลดิบ'!$C$3:$C$165,0),42)</f>
        <v>1</v>
      </c>
      <c r="P20" s="112">
        <f>J20+K20+L20+M20+N20+O20</f>
        <v>6</v>
      </c>
      <c r="Q20" s="112">
        <f>INDEX('dmc2564 ข้อมูลดิบ'!$C$3:$CR$167,MATCH($C19,'dmc2564 ข้อมูลดิบ'!$C$3:$C$165,0),50)</f>
        <v>0</v>
      </c>
      <c r="R20" s="112">
        <f>INDEX('dmc2564 ข้อมูลดิบ'!$C$3:$CR$167,MATCH($C19,'dmc2564 ข้อมูลดิบ'!$C$3:$C$165,0),54)</f>
        <v>0</v>
      </c>
      <c r="S20" s="112">
        <f>INDEX('dmc2564 ข้อมูลดิบ'!$C$3:$CR$167,MATCH($C19,'dmc2564 ข้อมูลดิบ'!$C$3:$C$165,0),58)</f>
        <v>0</v>
      </c>
      <c r="T20" s="112">
        <f>Q20+R20+S20</f>
        <v>0</v>
      </c>
      <c r="U20" s="113">
        <f t="shared" si="0"/>
        <v>8</v>
      </c>
    </row>
    <row r="21" spans="2:21" ht="21" customHeight="1" thickTop="1">
      <c r="B21" s="124">
        <v>5</v>
      </c>
      <c r="C21" s="185" t="s">
        <v>136</v>
      </c>
      <c r="D21" s="192" t="s">
        <v>18</v>
      </c>
      <c r="E21" s="86">
        <f>VLOOKUP(C23,'จำนวนครู 25มิย64'!$A$3:$E$164,3,TRUE)</f>
        <v>0</v>
      </c>
      <c r="F21" s="86">
        <f>INDEX('dmc2564 ข้อมูลดิบ'!$C$3:$CR$167,MATCH($C23,'dmc2564 ข้อมูลดิบ'!$C$3:$C$165,0),3)</f>
        <v>3</v>
      </c>
      <c r="G21" s="86">
        <f>INDEX('dmc2564 ข้อมูลดิบ'!$C$3:$CR$167,MATCH($C23,'dmc2564 ข้อมูลดิบ'!$C$3:$C$165,0),7)</f>
        <v>0</v>
      </c>
      <c r="H21" s="86">
        <f>INDEX('dmc2564 ข้อมูลดิบ'!$C$3:$CR$167,MATCH($C23,'dmc2564 ข้อมูลดิบ'!$C$3:$C$165,0),11)</f>
        <v>4</v>
      </c>
      <c r="I21" s="86">
        <f>SUM(F21:H21)</f>
        <v>7</v>
      </c>
      <c r="J21" s="86">
        <f>INDEX('dmc2564 ข้อมูลดิบ'!$C$3:$CR$167,MATCH($C23,'dmc2564 ข้อมูลดิบ'!$C$3:$C$165,0),19)</f>
        <v>2</v>
      </c>
      <c r="K21" s="86">
        <f>INDEX('dmc2564 ข้อมูลดิบ'!$C$3:$CR$167,MATCH($C23,'dmc2564 ข้อมูลดิบ'!$C$3:$C$165,0),23)</f>
        <v>1</v>
      </c>
      <c r="L21" s="100">
        <f>INDEX('dmc2564 ข้อมูลดิบ'!$C$3:$CR$167,MATCH($C23,'dmc2564 ข้อมูลดิบ'!$C$3:$C$165,0),27)</f>
        <v>1</v>
      </c>
      <c r="M21" s="86">
        <f>INDEX('dmc2564 ข้อมูลดิบ'!$C$3:$CR$167,MATCH($C23,'dmc2564 ข้อมูลดิบ'!$C$3:$C$165,0),31)</f>
        <v>1</v>
      </c>
      <c r="N21" s="86">
        <f>INDEX('dmc2564 ข้อมูลดิบ'!$C$3:$CR$167,MATCH($C23,'dmc2564 ข้อมูลดิบ'!$C$3:$C$165,0),35)</f>
        <v>2</v>
      </c>
      <c r="O21" s="86">
        <f>INDEX('dmc2564 ข้อมูลดิบ'!$C$3:$CR$167,MATCH($C23,'dmc2564 ข้อมูลดิบ'!$C$3:$C$165,0),39)</f>
        <v>2</v>
      </c>
      <c r="P21" s="86">
        <f>J21+K21+L21+M21+N21+O21</f>
        <v>9</v>
      </c>
      <c r="Q21" s="86">
        <f>INDEX('dmc2564 ข้อมูลดิบ'!$C$3:$CR$167,MATCH($C23,'dmc2564 ข้อมูลดิบ'!$C$3:$C$165,0),47)</f>
        <v>0</v>
      </c>
      <c r="R21" s="86">
        <f>INDEX('dmc2564 ข้อมูลดิบ'!$C$3:$CR$167,MATCH($C23,'dmc2564 ข้อมูลดิบ'!$C$3:$C$165,0),51)</f>
        <v>0</v>
      </c>
      <c r="S21" s="86">
        <f>INDEX('dmc2564 ข้อมูลดิบ'!$C$3:$CR$167,MATCH($C23,'dmc2564 ข้อมูลดิบ'!$C$3:$C$165,0),55)</f>
        <v>0</v>
      </c>
      <c r="T21" s="86">
        <f>Q21+R21+S21</f>
        <v>0</v>
      </c>
      <c r="U21" s="101">
        <f t="shared" ref="U21:U84" si="5">I21+P21+T21</f>
        <v>16</v>
      </c>
    </row>
    <row r="22" spans="2:21" ht="21" customHeight="1">
      <c r="B22" s="174"/>
      <c r="C22" s="175" t="s">
        <v>137</v>
      </c>
      <c r="D22" s="192" t="s">
        <v>20</v>
      </c>
      <c r="E22" s="86">
        <f>VLOOKUP(C23,'จำนวนครู 25มิย64'!$A$3:$E$164,4,TRUE)</f>
        <v>2</v>
      </c>
      <c r="F22" s="104">
        <f>INDEX('dmc2564 ข้อมูลดิบ'!$C$3:$CR$167,MATCH($C23,'dmc2564 ข้อมูลดิบ'!$C$3:$C$165,0),4)</f>
        <v>2</v>
      </c>
      <c r="G22" s="104">
        <f>INDEX('dmc2564 ข้อมูลดิบ'!$C$3:$CR$167,MATCH($C23,'dmc2564 ข้อมูลดิบ'!$C$3:$C$165,0),8)</f>
        <v>1</v>
      </c>
      <c r="H22" s="104">
        <f>INDEX('dmc2564 ข้อมูลดิบ'!$C$3:$CR$167,MATCH($C23,'dmc2564 ข้อมูลดิบ'!$C$3:$C$165,0),12)</f>
        <v>1</v>
      </c>
      <c r="I22" s="104">
        <f>SUM(F22:H22)</f>
        <v>4</v>
      </c>
      <c r="J22" s="104">
        <f>INDEX('dmc2564 ข้อมูลดิบ'!$C$3:$CR$167,MATCH($C23,'dmc2564 ข้อมูลดิบ'!$C$3:$C$165,0),20)</f>
        <v>0</v>
      </c>
      <c r="K22" s="104">
        <f>INDEX('dmc2564 ข้อมูลดิบ'!$C$3:$CR$167,MATCH($C23,'dmc2564 ข้อมูลดิบ'!$C$3:$C$165,0),24)</f>
        <v>0</v>
      </c>
      <c r="L22" s="105">
        <f>INDEX('dmc2564 ข้อมูลดิบ'!$C$3:$CR$167,MATCH($C23,'dmc2564 ข้อมูลดิบ'!$C$3:$C$165,0),28)</f>
        <v>3</v>
      </c>
      <c r="M22" s="104">
        <f>INDEX('dmc2564 ข้อมูลดิบ'!$C$3:$CR$167,MATCH($C23,'dmc2564 ข้อมูลดิบ'!$C$3:$C$165,0),32)</f>
        <v>3</v>
      </c>
      <c r="N22" s="104">
        <f>INDEX('dmc2564 ข้อมูลดิบ'!$C$3:$CR$167,MATCH($C23,'dmc2564 ข้อมูลดิบ'!$C$3:$C$165,0),36)</f>
        <v>2</v>
      </c>
      <c r="O22" s="104">
        <f>INDEX('dmc2564 ข้อมูลดิบ'!$C$3:$CR$167,MATCH($C23,'dmc2564 ข้อมูลดิบ'!$C$3:$C$165,0),40)</f>
        <v>0</v>
      </c>
      <c r="P22" s="104">
        <f>J22+K22+L22+M22+N22+O22</f>
        <v>8</v>
      </c>
      <c r="Q22" s="104">
        <f>INDEX('dmc2564 ข้อมูลดิบ'!$C$3:$CR$167,MATCH($C23,'dmc2564 ข้อมูลดิบ'!$C$3:$C$165,0),48)</f>
        <v>0</v>
      </c>
      <c r="R22" s="104">
        <f>INDEX('dmc2564 ข้อมูลดิบ'!$C$3:$CR$167,MATCH($C23,'dmc2564 ข้อมูลดิบ'!$C$3:$C$165,0),52)</f>
        <v>0</v>
      </c>
      <c r="S22" s="104">
        <f>INDEX('dmc2564 ข้อมูลดิบ'!$C$3:$CR$167,MATCH($C23,'dmc2564 ข้อมูลดิบ'!$C$3:$C$165,0),56)</f>
        <v>0</v>
      </c>
      <c r="T22" s="104">
        <f>Q22+R22+S22</f>
        <v>0</v>
      </c>
      <c r="U22" s="106">
        <f t="shared" si="5"/>
        <v>12</v>
      </c>
    </row>
    <row r="23" spans="2:21" ht="21" customHeight="1">
      <c r="B23" s="174"/>
      <c r="C23" s="175">
        <v>64020005</v>
      </c>
      <c r="D23" s="193" t="s">
        <v>1</v>
      </c>
      <c r="E23" s="101">
        <f t="shared" ref="E23:T23" si="6">E21+E22</f>
        <v>2</v>
      </c>
      <c r="F23" s="106">
        <f t="shared" si="6"/>
        <v>5</v>
      </c>
      <c r="G23" s="106">
        <f t="shared" si="6"/>
        <v>1</v>
      </c>
      <c r="H23" s="106">
        <f t="shared" si="6"/>
        <v>5</v>
      </c>
      <c r="I23" s="106">
        <f t="shared" si="6"/>
        <v>11</v>
      </c>
      <c r="J23" s="106">
        <f t="shared" si="6"/>
        <v>2</v>
      </c>
      <c r="K23" s="106">
        <f t="shared" si="6"/>
        <v>1</v>
      </c>
      <c r="L23" s="108">
        <f t="shared" si="6"/>
        <v>4</v>
      </c>
      <c r="M23" s="106">
        <f t="shared" si="6"/>
        <v>4</v>
      </c>
      <c r="N23" s="106">
        <f t="shared" si="6"/>
        <v>4</v>
      </c>
      <c r="O23" s="106">
        <f t="shared" si="6"/>
        <v>2</v>
      </c>
      <c r="P23" s="106">
        <f t="shared" si="6"/>
        <v>17</v>
      </c>
      <c r="Q23" s="106">
        <f t="shared" si="6"/>
        <v>0</v>
      </c>
      <c r="R23" s="106">
        <f t="shared" si="6"/>
        <v>0</v>
      </c>
      <c r="S23" s="106">
        <f t="shared" si="6"/>
        <v>0</v>
      </c>
      <c r="T23" s="106">
        <f t="shared" si="6"/>
        <v>0</v>
      </c>
      <c r="U23" s="106">
        <f t="shared" si="5"/>
        <v>28</v>
      </c>
    </row>
    <row r="24" spans="2:21" ht="21" customHeight="1" thickBot="1">
      <c r="B24" s="178"/>
      <c r="C24" s="179" t="s">
        <v>292</v>
      </c>
      <c r="D24" s="195" t="s">
        <v>15</v>
      </c>
      <c r="E24" s="112"/>
      <c r="F24" s="112">
        <f>INDEX('dmc2564 ข้อมูลดิบ'!$C$3:$CR$167,MATCH($C23,'dmc2564 ข้อมูลดิบ'!$C$3:$C$165,0),6)</f>
        <v>1</v>
      </c>
      <c r="G24" s="112">
        <f>INDEX('dmc2564 ข้อมูลดิบ'!$C$3:$CR$167,MATCH($C23,'dmc2564 ข้อมูลดิบ'!$C$3:$C$165,0),10)</f>
        <v>1</v>
      </c>
      <c r="H24" s="112">
        <f>INDEX('dmc2564 ข้อมูลดิบ'!$C$3:$CR$167,MATCH($C23,'dmc2564 ข้อมูลดิบ'!$C$3:$C$165,0),14)</f>
        <v>1</v>
      </c>
      <c r="I24" s="112">
        <f>SUM(F24:H24)</f>
        <v>3</v>
      </c>
      <c r="J24" s="112">
        <f>INDEX('dmc2564 ข้อมูลดิบ'!$C$3:$CR$167,MATCH($C23,'dmc2564 ข้อมูลดิบ'!$C$3:$C$165,0),22)</f>
        <v>1</v>
      </c>
      <c r="K24" s="112">
        <f>INDEX('dmc2564 ข้อมูลดิบ'!$C$3:$CR$167,MATCH($C23,'dmc2564 ข้อมูลดิบ'!$C$3:$C$165,0),26)</f>
        <v>1</v>
      </c>
      <c r="L24" s="111">
        <f>INDEX('dmc2564 ข้อมูลดิบ'!$C$3:$CR$167,MATCH($C23,'dmc2564 ข้อมูลดิบ'!$C$3:$C$165,0),30)</f>
        <v>1</v>
      </c>
      <c r="M24" s="112">
        <f>INDEX('dmc2564 ข้อมูลดิบ'!$C$3:$CR$167,MATCH($C23,'dmc2564 ข้อมูลดิบ'!$C$3:$C$165,0),34)</f>
        <v>1</v>
      </c>
      <c r="N24" s="112">
        <f>INDEX('dmc2564 ข้อมูลดิบ'!$C$3:$CR$167,MATCH($C23,'dmc2564 ข้อมูลดิบ'!$C$3:$C$165,0),38)</f>
        <v>1</v>
      </c>
      <c r="O24" s="112">
        <f>INDEX('dmc2564 ข้อมูลดิบ'!$C$3:$CR$167,MATCH($C23,'dmc2564 ข้อมูลดิบ'!$C$3:$C$165,0),42)</f>
        <v>1</v>
      </c>
      <c r="P24" s="112">
        <f>J24+K24+L24+M24+N24+O24</f>
        <v>6</v>
      </c>
      <c r="Q24" s="112">
        <f>INDEX('dmc2564 ข้อมูลดิบ'!$C$3:$CR$167,MATCH($C23,'dmc2564 ข้อมูลดิบ'!$C$3:$C$165,0),50)</f>
        <v>0</v>
      </c>
      <c r="R24" s="112">
        <f>INDEX('dmc2564 ข้อมูลดิบ'!$C$3:$CR$167,MATCH($C23,'dmc2564 ข้อมูลดิบ'!$C$3:$C$165,0),54)</f>
        <v>0</v>
      </c>
      <c r="S24" s="112">
        <f>INDEX('dmc2564 ข้อมูลดิบ'!$C$3:$CR$167,MATCH($C23,'dmc2564 ข้อมูลดิบ'!$C$3:$C$165,0),58)</f>
        <v>0</v>
      </c>
      <c r="T24" s="112">
        <f>Q24+R24+S24</f>
        <v>0</v>
      </c>
      <c r="U24" s="113">
        <f t="shared" si="5"/>
        <v>9</v>
      </c>
    </row>
    <row r="25" spans="2:21" ht="21" customHeight="1" thickTop="1">
      <c r="B25" s="174">
        <v>6</v>
      </c>
      <c r="C25" s="172" t="s">
        <v>162</v>
      </c>
      <c r="D25" s="194" t="s">
        <v>18</v>
      </c>
      <c r="E25" s="86">
        <f>VLOOKUP(C27,'จำนวนครู 25มิย64'!$A$3:$E$164,3,TRUE)</f>
        <v>1</v>
      </c>
      <c r="F25" s="86">
        <f>INDEX('dmc2564 ข้อมูลดิบ'!$C$3:$CR$167,MATCH($C27,'dmc2564 ข้อมูลดิบ'!$C$3:$C$165,0),3)</f>
        <v>1</v>
      </c>
      <c r="G25" s="86">
        <f>INDEX('dmc2564 ข้อมูลดิบ'!$C$3:$CR$167,MATCH($C27,'dmc2564 ข้อมูลดิบ'!$C$3:$C$165,0),7)</f>
        <v>1</v>
      </c>
      <c r="H25" s="86">
        <f>INDEX('dmc2564 ข้อมูลดิบ'!$C$3:$CR$167,MATCH($C27,'dmc2564 ข้อมูลดิบ'!$C$3:$C$165,0),11)</f>
        <v>2</v>
      </c>
      <c r="I25" s="86">
        <f>SUM(F25:H25)</f>
        <v>4</v>
      </c>
      <c r="J25" s="86">
        <f>INDEX('dmc2564 ข้อมูลดิบ'!$C$3:$CR$167,MATCH($C27,'dmc2564 ข้อมูลดิบ'!$C$3:$C$165,0),19)</f>
        <v>3</v>
      </c>
      <c r="K25" s="86">
        <f>INDEX('dmc2564 ข้อมูลดิบ'!$C$3:$CR$167,MATCH($C27,'dmc2564 ข้อมูลดิบ'!$C$3:$C$165,0),23)</f>
        <v>5</v>
      </c>
      <c r="L25" s="100">
        <f>INDEX('dmc2564 ข้อมูลดิบ'!$C$3:$CR$167,MATCH($C27,'dmc2564 ข้อมูลดิบ'!$C$3:$C$165,0),27)</f>
        <v>1</v>
      </c>
      <c r="M25" s="86">
        <f>INDEX('dmc2564 ข้อมูลดิบ'!$C$3:$CR$167,MATCH($C27,'dmc2564 ข้อมูลดิบ'!$C$3:$C$165,0),31)</f>
        <v>2</v>
      </c>
      <c r="N25" s="86">
        <f>INDEX('dmc2564 ข้อมูลดิบ'!$C$3:$CR$167,MATCH($C27,'dmc2564 ข้อมูลดิบ'!$C$3:$C$165,0),35)</f>
        <v>2</v>
      </c>
      <c r="O25" s="86">
        <f>INDEX('dmc2564 ข้อมูลดิบ'!$C$3:$CR$167,MATCH($C27,'dmc2564 ข้อมูลดิบ'!$C$3:$C$165,0),39)</f>
        <v>2</v>
      </c>
      <c r="P25" s="86">
        <f>J25+K25+L25+M25+N25+O25</f>
        <v>15</v>
      </c>
      <c r="Q25" s="86">
        <f>INDEX('dmc2564 ข้อมูลดิบ'!$C$3:$CR$167,MATCH($C27,'dmc2564 ข้อมูลดิบ'!$C$3:$C$165,0),47)</f>
        <v>0</v>
      </c>
      <c r="R25" s="86">
        <f>INDEX('dmc2564 ข้อมูลดิบ'!$C$3:$CR$167,MATCH($C27,'dmc2564 ข้อมูลดิบ'!$C$3:$C$165,0),51)</f>
        <v>0</v>
      </c>
      <c r="S25" s="86">
        <f>INDEX('dmc2564 ข้อมูลดิบ'!$C$3:$CR$167,MATCH($C27,'dmc2564 ข้อมูลดิบ'!$C$3:$C$165,0),55)</f>
        <v>0</v>
      </c>
      <c r="T25" s="86">
        <f>Q25+R25+S25</f>
        <v>0</v>
      </c>
      <c r="U25" s="101">
        <f t="shared" si="5"/>
        <v>19</v>
      </c>
    </row>
    <row r="26" spans="2:21" ht="21" customHeight="1">
      <c r="B26" s="174"/>
      <c r="C26" s="175" t="s">
        <v>163</v>
      </c>
      <c r="D26" s="192" t="s">
        <v>20</v>
      </c>
      <c r="E26" s="86">
        <f>VLOOKUP(C27,'จำนวนครู 25มิย64'!$A$3:$E$164,4,TRUE)</f>
        <v>2</v>
      </c>
      <c r="F26" s="104">
        <f>INDEX('dmc2564 ข้อมูลดิบ'!$C$3:$CR$167,MATCH($C27,'dmc2564 ข้อมูลดิบ'!$C$3:$C$165,0),4)</f>
        <v>2</v>
      </c>
      <c r="G26" s="104">
        <f>INDEX('dmc2564 ข้อมูลดิบ'!$C$3:$CR$167,MATCH($C27,'dmc2564 ข้อมูลดิบ'!$C$3:$C$165,0),8)</f>
        <v>4</v>
      </c>
      <c r="H26" s="104">
        <f>INDEX('dmc2564 ข้อมูลดิบ'!$C$3:$CR$167,MATCH($C27,'dmc2564 ข้อมูลดิบ'!$C$3:$C$165,0),12)</f>
        <v>2</v>
      </c>
      <c r="I26" s="104">
        <f>SUM(F26:H26)</f>
        <v>8</v>
      </c>
      <c r="J26" s="104">
        <f>INDEX('dmc2564 ข้อมูลดิบ'!$C$3:$CR$167,MATCH($C27,'dmc2564 ข้อมูลดิบ'!$C$3:$C$165,0),20)</f>
        <v>2</v>
      </c>
      <c r="K26" s="104">
        <f>INDEX('dmc2564 ข้อมูลดิบ'!$C$3:$CR$167,MATCH($C27,'dmc2564 ข้อมูลดิบ'!$C$3:$C$165,0),24)</f>
        <v>1</v>
      </c>
      <c r="L26" s="105">
        <f>INDEX('dmc2564 ข้อมูลดิบ'!$C$3:$CR$167,MATCH($C27,'dmc2564 ข้อมูลดิบ'!$C$3:$C$165,0),28)</f>
        <v>3</v>
      </c>
      <c r="M26" s="104">
        <f>INDEX('dmc2564 ข้อมูลดิบ'!$C$3:$CR$167,MATCH($C27,'dmc2564 ข้อมูลดิบ'!$C$3:$C$165,0),32)</f>
        <v>5</v>
      </c>
      <c r="N26" s="104">
        <f>INDEX('dmc2564 ข้อมูลดิบ'!$C$3:$CR$167,MATCH($C27,'dmc2564 ข้อมูลดิบ'!$C$3:$C$165,0),36)</f>
        <v>3</v>
      </c>
      <c r="O26" s="104">
        <f>INDEX('dmc2564 ข้อมูลดิบ'!$C$3:$CR$167,MATCH($C27,'dmc2564 ข้อมูลดิบ'!$C$3:$C$165,0),40)</f>
        <v>1</v>
      </c>
      <c r="P26" s="104">
        <f>J26+K26+L26+M26+N26+O26</f>
        <v>15</v>
      </c>
      <c r="Q26" s="104">
        <f>INDEX('dmc2564 ข้อมูลดิบ'!$C$3:$CR$167,MATCH($C27,'dmc2564 ข้อมูลดิบ'!$C$3:$C$165,0),48)</f>
        <v>0</v>
      </c>
      <c r="R26" s="104">
        <f>INDEX('dmc2564 ข้อมูลดิบ'!$C$3:$CR$167,MATCH($C27,'dmc2564 ข้อมูลดิบ'!$C$3:$C$165,0),52)</f>
        <v>0</v>
      </c>
      <c r="S26" s="104">
        <f>INDEX('dmc2564 ข้อมูลดิบ'!$C$3:$CR$167,MATCH($C27,'dmc2564 ข้อมูลดิบ'!$C$3:$C$165,0),56)</f>
        <v>0</v>
      </c>
      <c r="T26" s="104">
        <f>Q26+R26+S26</f>
        <v>0</v>
      </c>
      <c r="U26" s="106">
        <f t="shared" si="5"/>
        <v>23</v>
      </c>
    </row>
    <row r="27" spans="2:21" ht="21" customHeight="1">
      <c r="B27" s="174"/>
      <c r="C27" s="175">
        <v>64020006</v>
      </c>
      <c r="D27" s="193" t="s">
        <v>1</v>
      </c>
      <c r="E27" s="101">
        <f>E25+E26</f>
        <v>3</v>
      </c>
      <c r="F27" s="106">
        <f t="shared" ref="F27:T27" si="7">F25+F26</f>
        <v>3</v>
      </c>
      <c r="G27" s="106">
        <f t="shared" si="7"/>
        <v>5</v>
      </c>
      <c r="H27" s="106">
        <f t="shared" si="7"/>
        <v>4</v>
      </c>
      <c r="I27" s="106">
        <f t="shared" si="7"/>
        <v>12</v>
      </c>
      <c r="J27" s="106">
        <f t="shared" si="7"/>
        <v>5</v>
      </c>
      <c r="K27" s="106">
        <f t="shared" si="7"/>
        <v>6</v>
      </c>
      <c r="L27" s="108">
        <f t="shared" si="7"/>
        <v>4</v>
      </c>
      <c r="M27" s="106">
        <f t="shared" si="7"/>
        <v>7</v>
      </c>
      <c r="N27" s="106">
        <f t="shared" si="7"/>
        <v>5</v>
      </c>
      <c r="O27" s="106">
        <f t="shared" si="7"/>
        <v>3</v>
      </c>
      <c r="P27" s="106">
        <f t="shared" si="7"/>
        <v>30</v>
      </c>
      <c r="Q27" s="106">
        <f t="shared" si="7"/>
        <v>0</v>
      </c>
      <c r="R27" s="106">
        <f t="shared" si="7"/>
        <v>0</v>
      </c>
      <c r="S27" s="106">
        <f t="shared" si="7"/>
        <v>0</v>
      </c>
      <c r="T27" s="106">
        <f t="shared" si="7"/>
        <v>0</v>
      </c>
      <c r="U27" s="106">
        <f t="shared" si="5"/>
        <v>42</v>
      </c>
    </row>
    <row r="28" spans="2:21" ht="21" customHeight="1" thickBot="1">
      <c r="B28" s="178"/>
      <c r="C28" s="179" t="s">
        <v>597</v>
      </c>
      <c r="D28" s="156" t="s">
        <v>15</v>
      </c>
      <c r="E28" s="112"/>
      <c r="F28" s="112">
        <f>INDEX('dmc2564 ข้อมูลดิบ'!$C$3:$CR$167,MATCH($C27,'dmc2564 ข้อมูลดิบ'!$C$3:$C$165,0),6)</f>
        <v>1</v>
      </c>
      <c r="G28" s="112">
        <f>INDEX('dmc2564 ข้อมูลดิบ'!$C$3:$CR$167,MATCH($C27,'dmc2564 ข้อมูลดิบ'!$C$3:$C$165,0),10)</f>
        <v>1</v>
      </c>
      <c r="H28" s="112">
        <f>INDEX('dmc2564 ข้อมูลดิบ'!$C$3:$CR$167,MATCH($C27,'dmc2564 ข้อมูลดิบ'!$C$3:$C$165,0),14)</f>
        <v>1</v>
      </c>
      <c r="I28" s="112">
        <f>SUM(F28:H28)</f>
        <v>3</v>
      </c>
      <c r="J28" s="112">
        <f>INDEX('dmc2564 ข้อมูลดิบ'!$C$3:$CR$167,MATCH($C27,'dmc2564 ข้อมูลดิบ'!$C$3:$C$165,0),22)</f>
        <v>1</v>
      </c>
      <c r="K28" s="112">
        <f>INDEX('dmc2564 ข้อมูลดิบ'!$C$3:$CR$167,MATCH($C27,'dmc2564 ข้อมูลดิบ'!$C$3:$C$165,0),26)</f>
        <v>1</v>
      </c>
      <c r="L28" s="111">
        <f>INDEX('dmc2564 ข้อมูลดิบ'!$C$3:$CR$167,MATCH($C27,'dmc2564 ข้อมูลดิบ'!$C$3:$C$165,0),30)</f>
        <v>1</v>
      </c>
      <c r="M28" s="112">
        <f>INDEX('dmc2564 ข้อมูลดิบ'!$C$3:$CR$167,MATCH($C27,'dmc2564 ข้อมูลดิบ'!$C$3:$C$165,0),34)</f>
        <v>1</v>
      </c>
      <c r="N28" s="112">
        <f>INDEX('dmc2564 ข้อมูลดิบ'!$C$3:$CR$167,MATCH($C27,'dmc2564 ข้อมูลดิบ'!$C$3:$C$165,0),38)</f>
        <v>1</v>
      </c>
      <c r="O28" s="112">
        <f>INDEX('dmc2564 ข้อมูลดิบ'!$C$3:$CR$167,MATCH($C27,'dmc2564 ข้อมูลดิบ'!$C$3:$C$165,0),42)</f>
        <v>1</v>
      </c>
      <c r="P28" s="112">
        <f>J28+K28+L28+M28+N28+O28</f>
        <v>6</v>
      </c>
      <c r="Q28" s="112">
        <f>INDEX('dmc2564 ข้อมูลดิบ'!$C$3:$CR$167,MATCH($C27,'dmc2564 ข้อมูลดิบ'!$C$3:$C$165,0),50)</f>
        <v>0</v>
      </c>
      <c r="R28" s="112">
        <f>INDEX('dmc2564 ข้อมูลดิบ'!$C$3:$CR$167,MATCH($C27,'dmc2564 ข้อมูลดิบ'!$C$3:$C$165,0),54)</f>
        <v>0</v>
      </c>
      <c r="S28" s="112">
        <f>INDEX('dmc2564 ข้อมูลดิบ'!$C$3:$CR$167,MATCH($C27,'dmc2564 ข้อมูลดิบ'!$C$3:$C$165,0),58)</f>
        <v>0</v>
      </c>
      <c r="T28" s="112">
        <f>Q28+R28+S28</f>
        <v>0</v>
      </c>
      <c r="U28" s="113">
        <f t="shared" si="5"/>
        <v>9</v>
      </c>
    </row>
    <row r="29" spans="2:21" ht="21" customHeight="1" thickTop="1">
      <c r="B29" s="174">
        <v>7</v>
      </c>
      <c r="C29" s="196" t="s">
        <v>164</v>
      </c>
      <c r="D29" s="194" t="s">
        <v>18</v>
      </c>
      <c r="E29" s="86">
        <f>VLOOKUP(C31,'จำนวนครู 25มิย64'!$A$3:$E$164,3,TRUE)</f>
        <v>0</v>
      </c>
      <c r="F29" s="86">
        <f>INDEX('dmc2564 ข้อมูลดิบ'!$C$3:$CR$167,MATCH($C31,'dmc2564 ข้อมูลดิบ'!$C$3:$C$165,0),3)</f>
        <v>0</v>
      </c>
      <c r="G29" s="86">
        <f>INDEX('dmc2564 ข้อมูลดิบ'!$C$3:$CR$167,MATCH($C31,'dmc2564 ข้อมูลดิบ'!$C$3:$C$165,0),7)</f>
        <v>0</v>
      </c>
      <c r="H29" s="86">
        <f>INDEX('dmc2564 ข้อมูลดิบ'!$C$3:$CR$167,MATCH($C31,'dmc2564 ข้อมูลดิบ'!$C$3:$C$165,0),11)</f>
        <v>3</v>
      </c>
      <c r="I29" s="86">
        <f>SUM(F29:H29)</f>
        <v>3</v>
      </c>
      <c r="J29" s="86">
        <f>INDEX('dmc2564 ข้อมูลดิบ'!$C$3:$CR$167,MATCH($C31,'dmc2564 ข้อมูลดิบ'!$C$3:$C$165,0),19)</f>
        <v>4</v>
      </c>
      <c r="K29" s="86">
        <f>INDEX('dmc2564 ข้อมูลดิบ'!$C$3:$CR$167,MATCH($C31,'dmc2564 ข้อมูลดิบ'!$C$3:$C$165,0),23)</f>
        <v>2</v>
      </c>
      <c r="L29" s="100">
        <f>INDEX('dmc2564 ข้อมูลดิบ'!$C$3:$CR$167,MATCH($C31,'dmc2564 ข้อมูลดิบ'!$C$3:$C$165,0),27)</f>
        <v>4</v>
      </c>
      <c r="M29" s="86">
        <f>INDEX('dmc2564 ข้อมูลดิบ'!$C$3:$CR$167,MATCH($C31,'dmc2564 ข้อมูลดิบ'!$C$3:$C$165,0),31)</f>
        <v>4</v>
      </c>
      <c r="N29" s="86">
        <f>INDEX('dmc2564 ข้อมูลดิบ'!$C$3:$CR$167,MATCH($C31,'dmc2564 ข้อมูลดิบ'!$C$3:$C$165,0),35)</f>
        <v>1</v>
      </c>
      <c r="O29" s="86">
        <f>INDEX('dmc2564 ข้อมูลดิบ'!$C$3:$CR$167,MATCH($C31,'dmc2564 ข้อมูลดิบ'!$C$3:$C$165,0),39)</f>
        <v>0</v>
      </c>
      <c r="P29" s="86">
        <f>J29+K29+L29+M29+N29+O29</f>
        <v>15</v>
      </c>
      <c r="Q29" s="86">
        <f>INDEX('dmc2564 ข้อมูลดิบ'!$C$3:$CR$167,MATCH($C31,'dmc2564 ข้อมูลดิบ'!$C$3:$C$165,0),47)</f>
        <v>0</v>
      </c>
      <c r="R29" s="86">
        <f>INDEX('dmc2564 ข้อมูลดิบ'!$C$3:$CR$167,MATCH($C31,'dmc2564 ข้อมูลดิบ'!$C$3:$C$165,0),51)</f>
        <v>0</v>
      </c>
      <c r="S29" s="86">
        <f>INDEX('dmc2564 ข้อมูลดิบ'!$C$3:$CR$167,MATCH($C31,'dmc2564 ข้อมูลดิบ'!$C$3:$C$165,0),55)</f>
        <v>0</v>
      </c>
      <c r="T29" s="86">
        <f>Q29+R29+S29</f>
        <v>0</v>
      </c>
      <c r="U29" s="101">
        <f t="shared" si="5"/>
        <v>18</v>
      </c>
    </row>
    <row r="30" spans="2:21" ht="21" customHeight="1">
      <c r="B30" s="174"/>
      <c r="C30" s="175" t="s">
        <v>165</v>
      </c>
      <c r="D30" s="192" t="s">
        <v>20</v>
      </c>
      <c r="E30" s="86">
        <f>VLOOKUP(C31,'จำนวนครู 25มิย64'!$A$3:$E$164,4,TRUE)</f>
        <v>4</v>
      </c>
      <c r="F30" s="104">
        <f>INDEX('dmc2564 ข้อมูลดิบ'!$C$3:$CR$167,MATCH($C31,'dmc2564 ข้อมูลดิบ'!$C$3:$C$165,0),4)</f>
        <v>0</v>
      </c>
      <c r="G30" s="104">
        <f>INDEX('dmc2564 ข้อมูลดิบ'!$C$3:$CR$167,MATCH($C31,'dmc2564 ข้อมูลดิบ'!$C$3:$C$165,0),8)</f>
        <v>3</v>
      </c>
      <c r="H30" s="104">
        <f>INDEX('dmc2564 ข้อมูลดิบ'!$C$3:$CR$167,MATCH($C31,'dmc2564 ข้อมูลดิบ'!$C$3:$C$165,0),12)</f>
        <v>3</v>
      </c>
      <c r="I30" s="104">
        <f>SUM(F30:H30)</f>
        <v>6</v>
      </c>
      <c r="J30" s="104">
        <f>INDEX('dmc2564 ข้อมูลดิบ'!$C$3:$CR$167,MATCH($C31,'dmc2564 ข้อมูลดิบ'!$C$3:$C$165,0),20)</f>
        <v>4</v>
      </c>
      <c r="K30" s="104">
        <f>INDEX('dmc2564 ข้อมูลดิบ'!$C$3:$CR$167,MATCH($C31,'dmc2564 ข้อมูลดิบ'!$C$3:$C$165,0),24)</f>
        <v>3</v>
      </c>
      <c r="L30" s="105">
        <f>INDEX('dmc2564 ข้อมูลดิบ'!$C$3:$CR$167,MATCH($C31,'dmc2564 ข้อมูลดิบ'!$C$3:$C$165,0),28)</f>
        <v>4</v>
      </c>
      <c r="M30" s="104">
        <f>INDEX('dmc2564 ข้อมูลดิบ'!$C$3:$CR$167,MATCH($C31,'dmc2564 ข้อมูลดิบ'!$C$3:$C$165,0),32)</f>
        <v>1</v>
      </c>
      <c r="N30" s="104">
        <f>INDEX('dmc2564 ข้อมูลดิบ'!$C$3:$CR$167,MATCH($C31,'dmc2564 ข้อมูลดิบ'!$C$3:$C$165,0),36)</f>
        <v>9</v>
      </c>
      <c r="O30" s="104">
        <f>INDEX('dmc2564 ข้อมูลดิบ'!$C$3:$CR$167,MATCH($C31,'dmc2564 ข้อมูลดิบ'!$C$3:$C$165,0),40)</f>
        <v>8</v>
      </c>
      <c r="P30" s="104">
        <f>J30+K30+L30+M30+N30+O30</f>
        <v>29</v>
      </c>
      <c r="Q30" s="104">
        <f>INDEX('dmc2564 ข้อมูลดิบ'!$C$3:$CR$167,MATCH($C31,'dmc2564 ข้อมูลดิบ'!$C$3:$C$165,0),48)</f>
        <v>0</v>
      </c>
      <c r="R30" s="104">
        <f>INDEX('dmc2564 ข้อมูลดิบ'!$C$3:$CR$167,MATCH($C31,'dmc2564 ข้อมูลดิบ'!$C$3:$C$165,0),52)</f>
        <v>0</v>
      </c>
      <c r="S30" s="104">
        <f>INDEX('dmc2564 ข้อมูลดิบ'!$C$3:$CR$167,MATCH($C31,'dmc2564 ข้อมูลดิบ'!$C$3:$C$165,0),56)</f>
        <v>0</v>
      </c>
      <c r="T30" s="104">
        <f>Q30+R30+S30</f>
        <v>0</v>
      </c>
      <c r="U30" s="106">
        <f t="shared" si="5"/>
        <v>35</v>
      </c>
    </row>
    <row r="31" spans="2:21" ht="21" customHeight="1">
      <c r="B31" s="174"/>
      <c r="C31" s="175">
        <v>64020007</v>
      </c>
      <c r="D31" s="193" t="s">
        <v>1</v>
      </c>
      <c r="E31" s="101">
        <f>E29+E30</f>
        <v>4</v>
      </c>
      <c r="F31" s="106">
        <f t="shared" ref="F31:T31" si="8">F29+F30</f>
        <v>0</v>
      </c>
      <c r="G31" s="106">
        <f t="shared" si="8"/>
        <v>3</v>
      </c>
      <c r="H31" s="106">
        <f t="shared" si="8"/>
        <v>6</v>
      </c>
      <c r="I31" s="106">
        <f t="shared" si="8"/>
        <v>9</v>
      </c>
      <c r="J31" s="106">
        <f t="shared" si="8"/>
        <v>8</v>
      </c>
      <c r="K31" s="106">
        <f t="shared" si="8"/>
        <v>5</v>
      </c>
      <c r="L31" s="108">
        <f t="shared" si="8"/>
        <v>8</v>
      </c>
      <c r="M31" s="106">
        <f t="shared" si="8"/>
        <v>5</v>
      </c>
      <c r="N31" s="106">
        <f t="shared" si="8"/>
        <v>10</v>
      </c>
      <c r="O31" s="106">
        <f t="shared" si="8"/>
        <v>8</v>
      </c>
      <c r="P31" s="106">
        <f t="shared" si="8"/>
        <v>44</v>
      </c>
      <c r="Q31" s="106">
        <f t="shared" si="8"/>
        <v>0</v>
      </c>
      <c r="R31" s="106">
        <f t="shared" si="8"/>
        <v>0</v>
      </c>
      <c r="S31" s="106">
        <f t="shared" si="8"/>
        <v>0</v>
      </c>
      <c r="T31" s="106">
        <f t="shared" si="8"/>
        <v>0</v>
      </c>
      <c r="U31" s="106">
        <f t="shared" si="5"/>
        <v>53</v>
      </c>
    </row>
    <row r="32" spans="2:21" ht="21" customHeight="1" thickBot="1">
      <c r="B32" s="178"/>
      <c r="C32" s="179" t="s">
        <v>598</v>
      </c>
      <c r="D32" s="156" t="s">
        <v>15</v>
      </c>
      <c r="E32" s="112"/>
      <c r="F32" s="112">
        <f>INDEX('dmc2564 ข้อมูลดิบ'!$C$3:$CR$167,MATCH($C31,'dmc2564 ข้อมูลดิบ'!$C$3:$C$165,0),6)</f>
        <v>0</v>
      </c>
      <c r="G32" s="112">
        <f>INDEX('dmc2564 ข้อมูลดิบ'!$C$3:$CR$167,MATCH($C31,'dmc2564 ข้อมูลดิบ'!$C$3:$C$165,0),10)</f>
        <v>1</v>
      </c>
      <c r="H32" s="112">
        <f>INDEX('dmc2564 ข้อมูลดิบ'!$C$3:$CR$167,MATCH($C31,'dmc2564 ข้อมูลดิบ'!$C$3:$C$165,0),14)</f>
        <v>1</v>
      </c>
      <c r="I32" s="112">
        <f>SUM(F32:H32)</f>
        <v>2</v>
      </c>
      <c r="J32" s="112">
        <f>INDEX('dmc2564 ข้อมูลดิบ'!$C$3:$CR$167,MATCH($C31,'dmc2564 ข้อมูลดิบ'!$C$3:$C$165,0),22)</f>
        <v>1</v>
      </c>
      <c r="K32" s="112">
        <f>INDEX('dmc2564 ข้อมูลดิบ'!$C$3:$CR$167,MATCH($C31,'dmc2564 ข้อมูลดิบ'!$C$3:$C$165,0),26)</f>
        <v>1</v>
      </c>
      <c r="L32" s="111">
        <f>INDEX('dmc2564 ข้อมูลดิบ'!$C$3:$CR$167,MATCH($C31,'dmc2564 ข้อมูลดิบ'!$C$3:$C$165,0),30)</f>
        <v>1</v>
      </c>
      <c r="M32" s="112">
        <f>INDEX('dmc2564 ข้อมูลดิบ'!$C$3:$CR$167,MATCH($C31,'dmc2564 ข้อมูลดิบ'!$C$3:$C$165,0),34)</f>
        <v>1</v>
      </c>
      <c r="N32" s="112">
        <f>INDEX('dmc2564 ข้อมูลดิบ'!$C$3:$CR$167,MATCH($C31,'dmc2564 ข้อมูลดิบ'!$C$3:$C$165,0),38)</f>
        <v>1</v>
      </c>
      <c r="O32" s="112">
        <f>INDEX('dmc2564 ข้อมูลดิบ'!$C$3:$CR$167,MATCH($C31,'dmc2564 ข้อมูลดิบ'!$C$3:$C$165,0),42)</f>
        <v>1</v>
      </c>
      <c r="P32" s="112">
        <f>J32+K32+L32+M32+N32+O32</f>
        <v>6</v>
      </c>
      <c r="Q32" s="112">
        <f>INDEX('dmc2564 ข้อมูลดิบ'!$C$3:$CR$167,MATCH($C31,'dmc2564 ข้อมูลดิบ'!$C$3:$C$165,0),50)</f>
        <v>0</v>
      </c>
      <c r="R32" s="112">
        <f>INDEX('dmc2564 ข้อมูลดิบ'!$C$3:$CR$167,MATCH($C31,'dmc2564 ข้อมูลดิบ'!$C$3:$C$165,0),54)</f>
        <v>0</v>
      </c>
      <c r="S32" s="112">
        <f>INDEX('dmc2564 ข้อมูลดิบ'!$C$3:$CR$167,MATCH($C31,'dmc2564 ข้อมูลดิบ'!$C$3:$C$165,0),58)</f>
        <v>0</v>
      </c>
      <c r="T32" s="112">
        <f>Q32+R32+S32</f>
        <v>0</v>
      </c>
      <c r="U32" s="113">
        <f t="shared" si="5"/>
        <v>8</v>
      </c>
    </row>
    <row r="33" spans="2:21" ht="21" customHeight="1" thickTop="1">
      <c r="B33" s="174">
        <v>8</v>
      </c>
      <c r="C33" s="196" t="s">
        <v>166</v>
      </c>
      <c r="D33" s="194" t="s">
        <v>18</v>
      </c>
      <c r="E33" s="86">
        <f>VLOOKUP(C35,'จำนวนครู 25มิย64'!$A$3:$E$164,3,TRUE)</f>
        <v>6</v>
      </c>
      <c r="F33" s="86">
        <f>INDEX('dmc2564 ข้อมูลดิบ'!$C$3:$CR$167,MATCH($C35,'dmc2564 ข้อมูลดิบ'!$C$3:$C$165,0),3)</f>
        <v>0</v>
      </c>
      <c r="G33" s="86">
        <f>INDEX('dmc2564 ข้อมูลดิบ'!$C$3:$CR$167,MATCH($C35,'dmc2564 ข้อมูลดิบ'!$C$3:$C$165,0),7)</f>
        <v>15</v>
      </c>
      <c r="H33" s="86">
        <f>INDEX('dmc2564 ข้อมูลดิบ'!$C$3:$CR$167,MATCH($C35,'dmc2564 ข้อมูลดิบ'!$C$3:$C$165,0),11)</f>
        <v>10</v>
      </c>
      <c r="I33" s="86">
        <f>SUM(F33:H33)</f>
        <v>25</v>
      </c>
      <c r="J33" s="86">
        <f>INDEX('dmc2564 ข้อมูลดิบ'!$C$3:$CR$167,MATCH($C35,'dmc2564 ข้อมูลดิบ'!$C$3:$C$165,0),19)</f>
        <v>17</v>
      </c>
      <c r="K33" s="86">
        <f>INDEX('dmc2564 ข้อมูลดิบ'!$C$3:$CR$167,MATCH($C35,'dmc2564 ข้อมูลดิบ'!$C$3:$C$165,0),23)</f>
        <v>17</v>
      </c>
      <c r="L33" s="100">
        <f>INDEX('dmc2564 ข้อมูลดิบ'!$C$3:$CR$167,MATCH($C35,'dmc2564 ข้อมูลดิบ'!$C$3:$C$165,0),27)</f>
        <v>8</v>
      </c>
      <c r="M33" s="86">
        <f>INDEX('dmc2564 ข้อมูลดิบ'!$C$3:$CR$167,MATCH($C35,'dmc2564 ข้อมูลดิบ'!$C$3:$C$165,0),31)</f>
        <v>14</v>
      </c>
      <c r="N33" s="86">
        <f>INDEX('dmc2564 ข้อมูลดิบ'!$C$3:$CR$167,MATCH($C35,'dmc2564 ข้อมูลดิบ'!$C$3:$C$165,0),35)</f>
        <v>7</v>
      </c>
      <c r="O33" s="86">
        <f>INDEX('dmc2564 ข้อมูลดิบ'!$C$3:$CR$167,MATCH($C35,'dmc2564 ข้อมูลดิบ'!$C$3:$C$165,0),39)</f>
        <v>17</v>
      </c>
      <c r="P33" s="86">
        <f>J33+K33+L33+M33+N33+O33</f>
        <v>80</v>
      </c>
      <c r="Q33" s="86">
        <f>INDEX('dmc2564 ข้อมูลดิบ'!$C$3:$CR$167,MATCH($C35,'dmc2564 ข้อมูลดิบ'!$C$3:$C$165,0),47)</f>
        <v>18</v>
      </c>
      <c r="R33" s="86">
        <f>INDEX('dmc2564 ข้อมูลดิบ'!$C$3:$CR$167,MATCH($C35,'dmc2564 ข้อมูลดิบ'!$C$3:$C$165,0),51)</f>
        <v>15</v>
      </c>
      <c r="S33" s="86">
        <f>INDEX('dmc2564 ข้อมูลดิบ'!$C$3:$CR$167,MATCH($C35,'dmc2564 ข้อมูลดิบ'!$C$3:$C$165,0),55)</f>
        <v>4</v>
      </c>
      <c r="T33" s="86">
        <f>Q33+R33+S33</f>
        <v>37</v>
      </c>
      <c r="U33" s="101">
        <f t="shared" si="5"/>
        <v>142</v>
      </c>
    </row>
    <row r="34" spans="2:21" ht="21" customHeight="1">
      <c r="B34" s="174"/>
      <c r="C34" s="175" t="s">
        <v>167</v>
      </c>
      <c r="D34" s="192" t="s">
        <v>20</v>
      </c>
      <c r="E34" s="86">
        <f>VLOOKUP(C35,'จำนวนครู 25มิย64'!$A$3:$E$164,4,TRUE)</f>
        <v>11</v>
      </c>
      <c r="F34" s="104">
        <f>INDEX('dmc2564 ข้อมูลดิบ'!$C$3:$CR$167,MATCH($C35,'dmc2564 ข้อมูลดิบ'!$C$3:$C$165,0),4)</f>
        <v>0</v>
      </c>
      <c r="G34" s="104">
        <f>INDEX('dmc2564 ข้อมูลดิบ'!$C$3:$CR$167,MATCH($C35,'dmc2564 ข้อมูลดิบ'!$C$3:$C$165,0),8)</f>
        <v>3</v>
      </c>
      <c r="H34" s="104">
        <f>INDEX('dmc2564 ข้อมูลดิบ'!$C$3:$CR$167,MATCH($C35,'dmc2564 ข้อมูลดิบ'!$C$3:$C$165,0),12)</f>
        <v>13</v>
      </c>
      <c r="I34" s="104">
        <f>SUM(F34:H34)</f>
        <v>16</v>
      </c>
      <c r="J34" s="104">
        <f>INDEX('dmc2564 ข้อมูลดิบ'!$C$3:$CR$167,MATCH($C35,'dmc2564 ข้อมูลดิบ'!$C$3:$C$165,0),20)</f>
        <v>7</v>
      </c>
      <c r="K34" s="104">
        <f>INDEX('dmc2564 ข้อมูลดิบ'!$C$3:$CR$167,MATCH($C35,'dmc2564 ข้อมูลดิบ'!$C$3:$C$165,0),24)</f>
        <v>12</v>
      </c>
      <c r="L34" s="105">
        <f>INDEX('dmc2564 ข้อมูลดิบ'!$C$3:$CR$167,MATCH($C35,'dmc2564 ข้อมูลดิบ'!$C$3:$C$165,0),28)</f>
        <v>14</v>
      </c>
      <c r="M34" s="104">
        <f>INDEX('dmc2564 ข้อมูลดิบ'!$C$3:$CR$167,MATCH($C35,'dmc2564 ข้อมูลดิบ'!$C$3:$C$165,0),32)</f>
        <v>13</v>
      </c>
      <c r="N34" s="104">
        <f>INDEX('dmc2564 ข้อมูลดิบ'!$C$3:$CR$167,MATCH($C35,'dmc2564 ข้อมูลดิบ'!$C$3:$C$165,0),36)</f>
        <v>16</v>
      </c>
      <c r="O34" s="104">
        <f>INDEX('dmc2564 ข้อมูลดิบ'!$C$3:$CR$167,MATCH($C35,'dmc2564 ข้อมูลดิบ'!$C$3:$C$165,0),40)</f>
        <v>8</v>
      </c>
      <c r="P34" s="104">
        <f>J34+K34+L34+M34+N34+O34</f>
        <v>70</v>
      </c>
      <c r="Q34" s="104">
        <f>INDEX('dmc2564 ข้อมูลดิบ'!$C$3:$CR$167,MATCH($C35,'dmc2564 ข้อมูลดิบ'!$C$3:$C$165,0),48)</f>
        <v>10</v>
      </c>
      <c r="R34" s="104">
        <f>INDEX('dmc2564 ข้อมูลดิบ'!$C$3:$CR$167,MATCH($C35,'dmc2564 ข้อมูลดิบ'!$C$3:$C$165,0),52)</f>
        <v>17</v>
      </c>
      <c r="S34" s="104">
        <f>INDEX('dmc2564 ข้อมูลดิบ'!$C$3:$CR$167,MATCH($C35,'dmc2564 ข้อมูลดิบ'!$C$3:$C$165,0),56)</f>
        <v>3</v>
      </c>
      <c r="T34" s="104">
        <f>Q34+R34+S34</f>
        <v>30</v>
      </c>
      <c r="U34" s="106">
        <f t="shared" si="5"/>
        <v>116</v>
      </c>
    </row>
    <row r="35" spans="2:21" ht="21" customHeight="1">
      <c r="B35" s="174"/>
      <c r="C35" s="175">
        <v>64020008</v>
      </c>
      <c r="D35" s="193" t="s">
        <v>1</v>
      </c>
      <c r="E35" s="101">
        <f>E33+E34</f>
        <v>17</v>
      </c>
      <c r="F35" s="106">
        <f t="shared" ref="F35:T35" si="9">F33+F34</f>
        <v>0</v>
      </c>
      <c r="G35" s="106">
        <f t="shared" si="9"/>
        <v>18</v>
      </c>
      <c r="H35" s="106">
        <f t="shared" si="9"/>
        <v>23</v>
      </c>
      <c r="I35" s="106">
        <f t="shared" si="9"/>
        <v>41</v>
      </c>
      <c r="J35" s="106">
        <f t="shared" si="9"/>
        <v>24</v>
      </c>
      <c r="K35" s="106">
        <f t="shared" si="9"/>
        <v>29</v>
      </c>
      <c r="L35" s="108">
        <f t="shared" si="9"/>
        <v>22</v>
      </c>
      <c r="M35" s="106">
        <f t="shared" si="9"/>
        <v>27</v>
      </c>
      <c r="N35" s="106">
        <f t="shared" si="9"/>
        <v>23</v>
      </c>
      <c r="O35" s="106">
        <f t="shared" si="9"/>
        <v>25</v>
      </c>
      <c r="P35" s="106">
        <f t="shared" si="9"/>
        <v>150</v>
      </c>
      <c r="Q35" s="106">
        <f t="shared" si="9"/>
        <v>28</v>
      </c>
      <c r="R35" s="106">
        <f t="shared" si="9"/>
        <v>32</v>
      </c>
      <c r="S35" s="106">
        <f t="shared" si="9"/>
        <v>7</v>
      </c>
      <c r="T35" s="106">
        <f t="shared" si="9"/>
        <v>67</v>
      </c>
      <c r="U35" s="106">
        <f t="shared" si="5"/>
        <v>258</v>
      </c>
    </row>
    <row r="36" spans="2:21" ht="21" customHeight="1" thickBot="1">
      <c r="B36" s="178"/>
      <c r="C36" s="179" t="s">
        <v>294</v>
      </c>
      <c r="D36" s="156" t="s">
        <v>15</v>
      </c>
      <c r="E36" s="112"/>
      <c r="F36" s="112">
        <f>INDEX('dmc2564 ข้อมูลดิบ'!$C$3:$CR$167,MATCH($C35,'dmc2564 ข้อมูลดิบ'!$C$3:$C$165,0),6)</f>
        <v>0</v>
      </c>
      <c r="G36" s="112">
        <f>INDEX('dmc2564 ข้อมูลดิบ'!$C$3:$CR$167,MATCH($C35,'dmc2564 ข้อมูลดิบ'!$C$3:$C$165,0),10)</f>
        <v>1</v>
      </c>
      <c r="H36" s="112">
        <f>INDEX('dmc2564 ข้อมูลดิบ'!$C$3:$CR$167,MATCH($C35,'dmc2564 ข้อมูลดิบ'!$C$3:$C$165,0),14)</f>
        <v>1</v>
      </c>
      <c r="I36" s="112">
        <f>SUM(F36:H36)</f>
        <v>2</v>
      </c>
      <c r="J36" s="112">
        <f>INDEX('dmc2564 ข้อมูลดิบ'!$C$3:$CR$167,MATCH($C35,'dmc2564 ข้อมูลดิบ'!$C$3:$C$165,0),22)</f>
        <v>1</v>
      </c>
      <c r="K36" s="112">
        <f>INDEX('dmc2564 ข้อมูลดิบ'!$C$3:$CR$167,MATCH($C35,'dmc2564 ข้อมูลดิบ'!$C$3:$C$165,0),26)</f>
        <v>1</v>
      </c>
      <c r="L36" s="111">
        <f>INDEX('dmc2564 ข้อมูลดิบ'!$C$3:$CR$167,MATCH($C35,'dmc2564 ข้อมูลดิบ'!$C$3:$C$165,0),30)</f>
        <v>1</v>
      </c>
      <c r="M36" s="112">
        <f>INDEX('dmc2564 ข้อมูลดิบ'!$C$3:$CR$167,MATCH($C35,'dmc2564 ข้อมูลดิบ'!$C$3:$C$165,0),34)</f>
        <v>1</v>
      </c>
      <c r="N36" s="112">
        <f>INDEX('dmc2564 ข้อมูลดิบ'!$C$3:$CR$167,MATCH($C35,'dmc2564 ข้อมูลดิบ'!$C$3:$C$165,0),38)</f>
        <v>1</v>
      </c>
      <c r="O36" s="112">
        <f>INDEX('dmc2564 ข้อมูลดิบ'!$C$3:$CR$167,MATCH($C35,'dmc2564 ข้อมูลดิบ'!$C$3:$C$165,0),42)</f>
        <v>1</v>
      </c>
      <c r="P36" s="112">
        <f>J36+K36+L36+M36+N36+O36</f>
        <v>6</v>
      </c>
      <c r="Q36" s="112">
        <f>INDEX('dmc2564 ข้อมูลดิบ'!$C$3:$CR$167,MATCH($C35,'dmc2564 ข้อมูลดิบ'!$C$3:$C$165,0),50)</f>
        <v>1</v>
      </c>
      <c r="R36" s="112">
        <f>INDEX('dmc2564 ข้อมูลดิบ'!$C$3:$CR$167,MATCH($C35,'dmc2564 ข้อมูลดิบ'!$C$3:$C$165,0),54)</f>
        <v>1</v>
      </c>
      <c r="S36" s="112">
        <f>INDEX('dmc2564 ข้อมูลดิบ'!$C$3:$CR$167,MATCH($C35,'dmc2564 ข้อมูลดิบ'!$C$3:$C$165,0),58)</f>
        <v>1</v>
      </c>
      <c r="T36" s="112">
        <f>Q36+R36+S36</f>
        <v>3</v>
      </c>
      <c r="U36" s="113">
        <f t="shared" si="5"/>
        <v>11</v>
      </c>
    </row>
    <row r="37" spans="2:21" ht="21" customHeight="1" thickTop="1">
      <c r="B37" s="174">
        <v>9</v>
      </c>
      <c r="C37" s="172" t="s">
        <v>168</v>
      </c>
      <c r="D37" s="194" t="s">
        <v>18</v>
      </c>
      <c r="E37" s="86">
        <f>VLOOKUP(C39,'จำนวนครู 25มิย64'!$A$3:$E$164,3,TRUE)</f>
        <v>2</v>
      </c>
      <c r="F37" s="86">
        <f>INDEX('dmc2564 ข้อมูลดิบ'!$C$3:$CR$167,MATCH($C39,'dmc2564 ข้อมูลดิบ'!$C$3:$C$165,0),3)</f>
        <v>0</v>
      </c>
      <c r="G37" s="86">
        <f>INDEX('dmc2564 ข้อมูลดิบ'!$C$3:$CR$167,MATCH($C39,'dmc2564 ข้อมูลดิบ'!$C$3:$C$165,0),7)</f>
        <v>1</v>
      </c>
      <c r="H37" s="86">
        <f>INDEX('dmc2564 ข้อมูลดิบ'!$C$3:$CR$167,MATCH($C39,'dmc2564 ข้อมูลดิบ'!$C$3:$C$165,0),11)</f>
        <v>3</v>
      </c>
      <c r="I37" s="86">
        <f>SUM(F37:H37)</f>
        <v>4</v>
      </c>
      <c r="J37" s="86">
        <f>INDEX('dmc2564 ข้อมูลดิบ'!$C$3:$CR$167,MATCH($C39,'dmc2564 ข้อมูลดิบ'!$C$3:$C$165,0),19)</f>
        <v>1</v>
      </c>
      <c r="K37" s="86">
        <f>INDEX('dmc2564 ข้อมูลดิบ'!$C$3:$CR$167,MATCH($C39,'dmc2564 ข้อมูลดิบ'!$C$3:$C$165,0),23)</f>
        <v>0</v>
      </c>
      <c r="L37" s="100">
        <f>INDEX('dmc2564 ข้อมูลดิบ'!$C$3:$CR$167,MATCH($C39,'dmc2564 ข้อมูลดิบ'!$C$3:$C$165,0),27)</f>
        <v>1</v>
      </c>
      <c r="M37" s="86">
        <f>INDEX('dmc2564 ข้อมูลดิบ'!$C$3:$CR$167,MATCH($C39,'dmc2564 ข้อมูลดิบ'!$C$3:$C$165,0),31)</f>
        <v>1</v>
      </c>
      <c r="N37" s="86">
        <f>INDEX('dmc2564 ข้อมูลดิบ'!$C$3:$CR$167,MATCH($C39,'dmc2564 ข้อมูลดิบ'!$C$3:$C$165,0),35)</f>
        <v>0</v>
      </c>
      <c r="O37" s="86">
        <f>INDEX('dmc2564 ข้อมูลดิบ'!$C$3:$CR$167,MATCH($C39,'dmc2564 ข้อมูลดิบ'!$C$3:$C$165,0),39)</f>
        <v>4</v>
      </c>
      <c r="P37" s="86">
        <f>J37+K37+L37+M37+N37+O37</f>
        <v>7</v>
      </c>
      <c r="Q37" s="86">
        <f>INDEX('dmc2564 ข้อมูลดิบ'!$C$3:$CR$167,MATCH($C39,'dmc2564 ข้อมูลดิบ'!$C$3:$C$165,0),47)</f>
        <v>0</v>
      </c>
      <c r="R37" s="86">
        <f>INDEX('dmc2564 ข้อมูลดิบ'!$C$3:$CR$167,MATCH($C39,'dmc2564 ข้อมูลดิบ'!$C$3:$C$165,0),51)</f>
        <v>0</v>
      </c>
      <c r="S37" s="86">
        <f>INDEX('dmc2564 ข้อมูลดิบ'!$C$3:$CR$167,MATCH($C39,'dmc2564 ข้อมูลดิบ'!$C$3:$C$165,0),55)</f>
        <v>0</v>
      </c>
      <c r="T37" s="86">
        <f>Q37+R37+S37</f>
        <v>0</v>
      </c>
      <c r="U37" s="101">
        <f t="shared" si="5"/>
        <v>11</v>
      </c>
    </row>
    <row r="38" spans="2:21" ht="21" customHeight="1">
      <c r="B38" s="174"/>
      <c r="C38" s="175" t="s">
        <v>169</v>
      </c>
      <c r="D38" s="192" t="s">
        <v>20</v>
      </c>
      <c r="E38" s="86">
        <f>VLOOKUP(C39,'จำนวนครู 25มิย64'!$A$3:$E$164,4,TRUE)</f>
        <v>1</v>
      </c>
      <c r="F38" s="104">
        <f>INDEX('dmc2564 ข้อมูลดิบ'!$C$3:$CR$167,MATCH($C39,'dmc2564 ข้อมูลดิบ'!$C$3:$C$165,0),4)</f>
        <v>0</v>
      </c>
      <c r="G38" s="104">
        <f>INDEX('dmc2564 ข้อมูลดิบ'!$C$3:$CR$167,MATCH($C39,'dmc2564 ข้อมูลดิบ'!$C$3:$C$165,0),8)</f>
        <v>1</v>
      </c>
      <c r="H38" s="104">
        <f>INDEX('dmc2564 ข้อมูลดิบ'!$C$3:$CR$167,MATCH($C39,'dmc2564 ข้อมูลดิบ'!$C$3:$C$165,0),12)</f>
        <v>0</v>
      </c>
      <c r="I38" s="104">
        <f>SUM(F38:H38)</f>
        <v>1</v>
      </c>
      <c r="J38" s="104">
        <f>INDEX('dmc2564 ข้อมูลดิบ'!$C$3:$CR$167,MATCH($C39,'dmc2564 ข้อมูลดิบ'!$C$3:$C$165,0),20)</f>
        <v>1</v>
      </c>
      <c r="K38" s="104">
        <f>INDEX('dmc2564 ข้อมูลดิบ'!$C$3:$CR$167,MATCH($C39,'dmc2564 ข้อมูลดิบ'!$C$3:$C$165,0),24)</f>
        <v>0</v>
      </c>
      <c r="L38" s="105">
        <f>INDEX('dmc2564 ข้อมูลดิบ'!$C$3:$CR$167,MATCH($C39,'dmc2564 ข้อมูลดิบ'!$C$3:$C$165,0),28)</f>
        <v>2</v>
      </c>
      <c r="M38" s="104">
        <f>INDEX('dmc2564 ข้อมูลดิบ'!$C$3:$CR$167,MATCH($C39,'dmc2564 ข้อมูลดิบ'!$C$3:$C$165,0),32)</f>
        <v>2</v>
      </c>
      <c r="N38" s="104">
        <f>INDEX('dmc2564 ข้อมูลดิบ'!$C$3:$CR$167,MATCH($C39,'dmc2564 ข้อมูลดิบ'!$C$3:$C$165,0),36)</f>
        <v>4</v>
      </c>
      <c r="O38" s="104">
        <f>INDEX('dmc2564 ข้อมูลดิบ'!$C$3:$CR$167,MATCH($C39,'dmc2564 ข้อมูลดิบ'!$C$3:$C$165,0),40)</f>
        <v>3</v>
      </c>
      <c r="P38" s="104">
        <f>J38+K38+L38+M38+N38+O38</f>
        <v>12</v>
      </c>
      <c r="Q38" s="104">
        <f>INDEX('dmc2564 ข้อมูลดิบ'!$C$3:$CR$167,MATCH($C39,'dmc2564 ข้อมูลดิบ'!$C$3:$C$165,0),48)</f>
        <v>0</v>
      </c>
      <c r="R38" s="104">
        <f>INDEX('dmc2564 ข้อมูลดิบ'!$C$3:$CR$167,MATCH($C39,'dmc2564 ข้อมูลดิบ'!$C$3:$C$165,0),52)</f>
        <v>0</v>
      </c>
      <c r="S38" s="104">
        <f>INDEX('dmc2564 ข้อมูลดิบ'!$C$3:$CR$167,MATCH($C39,'dmc2564 ข้อมูลดิบ'!$C$3:$C$165,0),56)</f>
        <v>0</v>
      </c>
      <c r="T38" s="104">
        <f>Q38+R38+S38</f>
        <v>0</v>
      </c>
      <c r="U38" s="106">
        <f t="shared" si="5"/>
        <v>13</v>
      </c>
    </row>
    <row r="39" spans="2:21" ht="21" customHeight="1">
      <c r="B39" s="174"/>
      <c r="C39" s="175">
        <v>64020009</v>
      </c>
      <c r="D39" s="193" t="s">
        <v>1</v>
      </c>
      <c r="E39" s="101">
        <f t="shared" ref="E39:T39" si="10">E37+E38</f>
        <v>3</v>
      </c>
      <c r="F39" s="106">
        <f t="shared" si="10"/>
        <v>0</v>
      </c>
      <c r="G39" s="106">
        <f t="shared" si="10"/>
        <v>2</v>
      </c>
      <c r="H39" s="106">
        <f t="shared" si="10"/>
        <v>3</v>
      </c>
      <c r="I39" s="106">
        <f t="shared" si="10"/>
        <v>5</v>
      </c>
      <c r="J39" s="106">
        <f t="shared" si="10"/>
        <v>2</v>
      </c>
      <c r="K39" s="106">
        <f t="shared" si="10"/>
        <v>0</v>
      </c>
      <c r="L39" s="108">
        <f t="shared" si="10"/>
        <v>3</v>
      </c>
      <c r="M39" s="106">
        <f t="shared" si="10"/>
        <v>3</v>
      </c>
      <c r="N39" s="106">
        <f t="shared" si="10"/>
        <v>4</v>
      </c>
      <c r="O39" s="106">
        <f t="shared" si="10"/>
        <v>7</v>
      </c>
      <c r="P39" s="106">
        <f t="shared" si="10"/>
        <v>19</v>
      </c>
      <c r="Q39" s="106">
        <f t="shared" si="10"/>
        <v>0</v>
      </c>
      <c r="R39" s="106">
        <f t="shared" si="10"/>
        <v>0</v>
      </c>
      <c r="S39" s="106">
        <f t="shared" si="10"/>
        <v>0</v>
      </c>
      <c r="T39" s="106">
        <f t="shared" si="10"/>
        <v>0</v>
      </c>
      <c r="U39" s="106">
        <f t="shared" si="5"/>
        <v>24</v>
      </c>
    </row>
    <row r="40" spans="2:21" ht="21" customHeight="1" thickBot="1">
      <c r="B40" s="178"/>
      <c r="C40" s="179" t="s">
        <v>599</v>
      </c>
      <c r="D40" s="156" t="s">
        <v>15</v>
      </c>
      <c r="E40" s="112"/>
      <c r="F40" s="112">
        <f>INDEX('dmc2564 ข้อมูลดิบ'!$C$3:$CR$167,MATCH($C39,'dmc2564 ข้อมูลดิบ'!$C$3:$C$165,0),6)</f>
        <v>0</v>
      </c>
      <c r="G40" s="112">
        <f>INDEX('dmc2564 ข้อมูลดิบ'!$C$3:$CR$167,MATCH($C39,'dmc2564 ข้อมูลดิบ'!$C$3:$C$165,0),10)</f>
        <v>1</v>
      </c>
      <c r="H40" s="112">
        <f>INDEX('dmc2564 ข้อมูลดิบ'!$C$3:$CR$167,MATCH($C39,'dmc2564 ข้อมูลดิบ'!$C$3:$C$165,0),14)</f>
        <v>1</v>
      </c>
      <c r="I40" s="112">
        <f>SUM(F40:H40)</f>
        <v>2</v>
      </c>
      <c r="J40" s="112">
        <f>INDEX('dmc2564 ข้อมูลดิบ'!$C$3:$CR$167,MATCH($C39,'dmc2564 ข้อมูลดิบ'!$C$3:$C$165,0),22)</f>
        <v>1</v>
      </c>
      <c r="K40" s="112">
        <f>INDEX('dmc2564 ข้อมูลดิบ'!$C$3:$CR$167,MATCH($C39,'dmc2564 ข้อมูลดิบ'!$C$3:$C$165,0),26)</f>
        <v>0</v>
      </c>
      <c r="L40" s="111">
        <f>INDEX('dmc2564 ข้อมูลดิบ'!$C$3:$CR$167,MATCH($C39,'dmc2564 ข้อมูลดิบ'!$C$3:$C$165,0),30)</f>
        <v>1</v>
      </c>
      <c r="M40" s="112">
        <f>INDEX('dmc2564 ข้อมูลดิบ'!$C$3:$CR$167,MATCH($C39,'dmc2564 ข้อมูลดิบ'!$C$3:$C$165,0),34)</f>
        <v>1</v>
      </c>
      <c r="N40" s="112">
        <f>INDEX('dmc2564 ข้อมูลดิบ'!$C$3:$CR$167,MATCH($C39,'dmc2564 ข้อมูลดิบ'!$C$3:$C$165,0),38)</f>
        <v>1</v>
      </c>
      <c r="O40" s="112">
        <f>INDEX('dmc2564 ข้อมูลดิบ'!$C$3:$CR$167,MATCH($C39,'dmc2564 ข้อมูลดิบ'!$C$3:$C$165,0),42)</f>
        <v>1</v>
      </c>
      <c r="P40" s="112">
        <f>J40+K40+L40+M40+N40+O40</f>
        <v>5</v>
      </c>
      <c r="Q40" s="112">
        <f>INDEX('dmc2564 ข้อมูลดิบ'!$C$3:$CR$167,MATCH($C39,'dmc2564 ข้อมูลดิบ'!$C$3:$C$165,0),50)</f>
        <v>0</v>
      </c>
      <c r="R40" s="112">
        <f>INDEX('dmc2564 ข้อมูลดิบ'!$C$3:$CR$167,MATCH($C39,'dmc2564 ข้อมูลดิบ'!$C$3:$C$165,0),54)</f>
        <v>0</v>
      </c>
      <c r="S40" s="112">
        <f>INDEX('dmc2564 ข้อมูลดิบ'!$C$3:$CR$167,MATCH($C39,'dmc2564 ข้อมูลดิบ'!$C$3:$C$165,0),58)</f>
        <v>0</v>
      </c>
      <c r="T40" s="112">
        <f>Q40+R40+S40</f>
        <v>0</v>
      </c>
      <c r="U40" s="113">
        <f t="shared" si="5"/>
        <v>7</v>
      </c>
    </row>
    <row r="41" spans="2:21" ht="21" customHeight="1" thickTop="1">
      <c r="B41" s="174">
        <v>10</v>
      </c>
      <c r="C41" s="196" t="s">
        <v>157</v>
      </c>
      <c r="D41" s="194" t="s">
        <v>18</v>
      </c>
      <c r="E41" s="86">
        <f>VLOOKUP(C43,'จำนวนครู 25มิย64'!$A$3:$E$164,3,TRUE)</f>
        <v>6</v>
      </c>
      <c r="F41" s="86">
        <f>INDEX('dmc2564 ข้อมูลดิบ'!$C$3:$CR$167,MATCH($C43,'dmc2564 ข้อมูลดิบ'!$C$3:$C$165,0),3)</f>
        <v>0</v>
      </c>
      <c r="G41" s="86">
        <f>INDEX('dmc2564 ข้อมูลดิบ'!$C$3:$CR$167,MATCH($C43,'dmc2564 ข้อมูลดิบ'!$C$3:$C$165,0),7)</f>
        <v>10</v>
      </c>
      <c r="H41" s="86">
        <f>INDEX('dmc2564 ข้อมูลดิบ'!$C$3:$CR$167,MATCH($C43,'dmc2564 ข้อมูลดิบ'!$C$3:$C$165,0),11)</f>
        <v>12</v>
      </c>
      <c r="I41" s="86">
        <f>SUM(F41:H41)</f>
        <v>22</v>
      </c>
      <c r="J41" s="86">
        <f>INDEX('dmc2564 ข้อมูลดิบ'!$C$3:$CR$167,MATCH($C43,'dmc2564 ข้อมูลดิบ'!$C$3:$C$165,0),19)</f>
        <v>6</v>
      </c>
      <c r="K41" s="86">
        <f>INDEX('dmc2564 ข้อมูลดิบ'!$C$3:$CR$167,MATCH($C43,'dmc2564 ข้อมูลดิบ'!$C$3:$C$165,0),23)</f>
        <v>6</v>
      </c>
      <c r="L41" s="100">
        <f>INDEX('dmc2564 ข้อมูลดิบ'!$C$3:$CR$167,MATCH($C43,'dmc2564 ข้อมูลดิบ'!$C$3:$C$165,0),27)</f>
        <v>15</v>
      </c>
      <c r="M41" s="86">
        <f>INDEX('dmc2564 ข้อมูลดิบ'!$C$3:$CR$167,MATCH($C43,'dmc2564 ข้อมูลดิบ'!$C$3:$C$165,0),31)</f>
        <v>8</v>
      </c>
      <c r="N41" s="86">
        <f>INDEX('dmc2564 ข้อมูลดิบ'!$C$3:$CR$167,MATCH($C43,'dmc2564 ข้อมูลดิบ'!$C$3:$C$165,0),35)</f>
        <v>17</v>
      </c>
      <c r="O41" s="86">
        <f>INDEX('dmc2564 ข้อมูลดิบ'!$C$3:$CR$167,MATCH($C43,'dmc2564 ข้อมูลดิบ'!$C$3:$C$165,0),39)</f>
        <v>12</v>
      </c>
      <c r="P41" s="86">
        <f>J41+K41+L41+M41+N41+O41</f>
        <v>64</v>
      </c>
      <c r="Q41" s="86">
        <f>INDEX('dmc2564 ข้อมูลดิบ'!$C$3:$CR$167,MATCH($C43,'dmc2564 ข้อมูลดิบ'!$C$3:$C$165,0),47)</f>
        <v>0</v>
      </c>
      <c r="R41" s="86">
        <f>INDEX('dmc2564 ข้อมูลดิบ'!$C$3:$CR$167,MATCH($C43,'dmc2564 ข้อมูลดิบ'!$C$3:$C$165,0),51)</f>
        <v>0</v>
      </c>
      <c r="S41" s="86">
        <f>INDEX('dmc2564 ข้อมูลดิบ'!$C$3:$CR$167,MATCH($C43,'dmc2564 ข้อมูลดิบ'!$C$3:$C$165,0),55)</f>
        <v>0</v>
      </c>
      <c r="T41" s="86">
        <f>Q41+R41+S41</f>
        <v>0</v>
      </c>
      <c r="U41" s="101">
        <f t="shared" si="5"/>
        <v>86</v>
      </c>
    </row>
    <row r="42" spans="2:21" ht="21" customHeight="1">
      <c r="B42" s="174"/>
      <c r="C42" s="175" t="s">
        <v>158</v>
      </c>
      <c r="D42" s="192" t="s">
        <v>20</v>
      </c>
      <c r="E42" s="86">
        <f>VLOOKUP(C43,'จำนวนครู 25มิย64'!$A$3:$E$164,4,TRUE)</f>
        <v>5</v>
      </c>
      <c r="F42" s="104">
        <f>INDEX('dmc2564 ข้อมูลดิบ'!$C$3:$CR$167,MATCH($C43,'dmc2564 ข้อมูลดิบ'!$C$3:$C$165,0),4)</f>
        <v>0</v>
      </c>
      <c r="G42" s="104">
        <f>INDEX('dmc2564 ข้อมูลดิบ'!$C$3:$CR$167,MATCH($C43,'dmc2564 ข้อมูลดิบ'!$C$3:$C$165,0),8)</f>
        <v>6</v>
      </c>
      <c r="H42" s="104">
        <f>INDEX('dmc2564 ข้อมูลดิบ'!$C$3:$CR$167,MATCH($C43,'dmc2564 ข้อมูลดิบ'!$C$3:$C$165,0),12)</f>
        <v>6</v>
      </c>
      <c r="I42" s="104">
        <f>SUM(F42:H42)</f>
        <v>12</v>
      </c>
      <c r="J42" s="104">
        <f>INDEX('dmc2564 ข้อมูลดิบ'!$C$3:$CR$167,MATCH($C43,'dmc2564 ข้อมูลดิบ'!$C$3:$C$165,0),20)</f>
        <v>13</v>
      </c>
      <c r="K42" s="104">
        <f>INDEX('dmc2564 ข้อมูลดิบ'!$C$3:$CR$167,MATCH($C43,'dmc2564 ข้อมูลดิบ'!$C$3:$C$165,0),24)</f>
        <v>15</v>
      </c>
      <c r="L42" s="105">
        <f>INDEX('dmc2564 ข้อมูลดิบ'!$C$3:$CR$167,MATCH($C43,'dmc2564 ข้อมูลดิบ'!$C$3:$C$165,0),28)</f>
        <v>9</v>
      </c>
      <c r="M42" s="104">
        <f>INDEX('dmc2564 ข้อมูลดิบ'!$C$3:$CR$167,MATCH($C43,'dmc2564 ข้อมูลดิบ'!$C$3:$C$165,0),32)</f>
        <v>10</v>
      </c>
      <c r="N42" s="104">
        <f>INDEX('dmc2564 ข้อมูลดิบ'!$C$3:$CR$167,MATCH($C43,'dmc2564 ข้อมูลดิบ'!$C$3:$C$165,0),36)</f>
        <v>7</v>
      </c>
      <c r="O42" s="104">
        <f>INDEX('dmc2564 ข้อมูลดิบ'!$C$3:$CR$167,MATCH($C43,'dmc2564 ข้อมูลดิบ'!$C$3:$C$165,0),40)</f>
        <v>17</v>
      </c>
      <c r="P42" s="104">
        <f>J42+K42+L42+M42+N42+O42</f>
        <v>71</v>
      </c>
      <c r="Q42" s="104">
        <f>INDEX('dmc2564 ข้อมูลดิบ'!$C$3:$CR$167,MATCH($C43,'dmc2564 ข้อมูลดิบ'!$C$3:$C$165,0),48)</f>
        <v>0</v>
      </c>
      <c r="R42" s="104">
        <f>INDEX('dmc2564 ข้อมูลดิบ'!$C$3:$CR$167,MATCH($C43,'dmc2564 ข้อมูลดิบ'!$C$3:$C$165,0),52)</f>
        <v>0</v>
      </c>
      <c r="S42" s="104">
        <f>INDEX('dmc2564 ข้อมูลดิบ'!$C$3:$CR$167,MATCH($C43,'dmc2564 ข้อมูลดิบ'!$C$3:$C$165,0),56)</f>
        <v>0</v>
      </c>
      <c r="T42" s="104">
        <f>Q42+R42+S42</f>
        <v>0</v>
      </c>
      <c r="U42" s="106">
        <f t="shared" si="5"/>
        <v>83</v>
      </c>
    </row>
    <row r="43" spans="2:21" ht="21" customHeight="1">
      <c r="B43" s="174"/>
      <c r="C43" s="175">
        <v>64020010</v>
      </c>
      <c r="D43" s="193" t="s">
        <v>1</v>
      </c>
      <c r="E43" s="101">
        <f>E41+E42</f>
        <v>11</v>
      </c>
      <c r="F43" s="106">
        <f t="shared" ref="F43:T43" si="11">F41+F42</f>
        <v>0</v>
      </c>
      <c r="G43" s="106">
        <f t="shared" si="11"/>
        <v>16</v>
      </c>
      <c r="H43" s="106">
        <f t="shared" si="11"/>
        <v>18</v>
      </c>
      <c r="I43" s="106">
        <f t="shared" si="11"/>
        <v>34</v>
      </c>
      <c r="J43" s="106">
        <f t="shared" si="11"/>
        <v>19</v>
      </c>
      <c r="K43" s="106">
        <f t="shared" si="11"/>
        <v>21</v>
      </c>
      <c r="L43" s="108">
        <f t="shared" si="11"/>
        <v>24</v>
      </c>
      <c r="M43" s="106">
        <f t="shared" si="11"/>
        <v>18</v>
      </c>
      <c r="N43" s="106">
        <f t="shared" si="11"/>
        <v>24</v>
      </c>
      <c r="O43" s="106">
        <f t="shared" si="11"/>
        <v>29</v>
      </c>
      <c r="P43" s="106">
        <f t="shared" si="11"/>
        <v>135</v>
      </c>
      <c r="Q43" s="106">
        <f t="shared" si="11"/>
        <v>0</v>
      </c>
      <c r="R43" s="106">
        <f t="shared" si="11"/>
        <v>0</v>
      </c>
      <c r="S43" s="106">
        <f t="shared" si="11"/>
        <v>0</v>
      </c>
      <c r="T43" s="106">
        <f t="shared" si="11"/>
        <v>0</v>
      </c>
      <c r="U43" s="106">
        <f t="shared" si="5"/>
        <v>169</v>
      </c>
    </row>
    <row r="44" spans="2:21" ht="21" customHeight="1" thickBot="1">
      <c r="B44" s="178"/>
      <c r="C44" s="179" t="s">
        <v>550</v>
      </c>
      <c r="D44" s="156" t="s">
        <v>15</v>
      </c>
      <c r="E44" s="112"/>
      <c r="F44" s="112">
        <f>INDEX('dmc2564 ข้อมูลดิบ'!$C$3:$CR$167,MATCH($C43,'dmc2564 ข้อมูลดิบ'!$C$3:$C$165,0),6)</f>
        <v>0</v>
      </c>
      <c r="G44" s="112">
        <f>INDEX('dmc2564 ข้อมูลดิบ'!$C$3:$CR$167,MATCH($C43,'dmc2564 ข้อมูลดิบ'!$C$3:$C$165,0),10)</f>
        <v>1</v>
      </c>
      <c r="H44" s="112">
        <f>INDEX('dmc2564 ข้อมูลดิบ'!$C$3:$CR$167,MATCH($C43,'dmc2564 ข้อมูลดิบ'!$C$3:$C$165,0),14)</f>
        <v>1</v>
      </c>
      <c r="I44" s="112">
        <f>SUM(F44:H44)</f>
        <v>2</v>
      </c>
      <c r="J44" s="112">
        <f>INDEX('dmc2564 ข้อมูลดิบ'!$C$3:$CR$167,MATCH($C43,'dmc2564 ข้อมูลดิบ'!$C$3:$C$165,0),22)</f>
        <v>1</v>
      </c>
      <c r="K44" s="112">
        <f>INDEX('dmc2564 ข้อมูลดิบ'!$C$3:$CR$167,MATCH($C43,'dmc2564 ข้อมูลดิบ'!$C$3:$C$165,0),26)</f>
        <v>1</v>
      </c>
      <c r="L44" s="111">
        <f>INDEX('dmc2564 ข้อมูลดิบ'!$C$3:$CR$167,MATCH($C43,'dmc2564 ข้อมูลดิบ'!$C$3:$C$165,0),30)</f>
        <v>1</v>
      </c>
      <c r="M44" s="112">
        <f>INDEX('dmc2564 ข้อมูลดิบ'!$C$3:$CR$167,MATCH($C43,'dmc2564 ข้อมูลดิบ'!$C$3:$C$165,0),34)</f>
        <v>1</v>
      </c>
      <c r="N44" s="112">
        <f>INDEX('dmc2564 ข้อมูลดิบ'!$C$3:$CR$167,MATCH($C43,'dmc2564 ข้อมูลดิบ'!$C$3:$C$165,0),38)</f>
        <v>1</v>
      </c>
      <c r="O44" s="112">
        <f>INDEX('dmc2564 ข้อมูลดิบ'!$C$3:$CR$167,MATCH($C43,'dmc2564 ข้อมูลดิบ'!$C$3:$C$165,0),42)</f>
        <v>1</v>
      </c>
      <c r="P44" s="112">
        <f>J44+K44+L44+M44+N44+O44</f>
        <v>6</v>
      </c>
      <c r="Q44" s="112">
        <f>INDEX('dmc2564 ข้อมูลดิบ'!$C$3:$CR$167,MATCH($C43,'dmc2564 ข้อมูลดิบ'!$C$3:$C$165,0),50)</f>
        <v>0</v>
      </c>
      <c r="R44" s="112">
        <f>INDEX('dmc2564 ข้อมูลดิบ'!$C$3:$CR$167,MATCH($C43,'dmc2564 ข้อมูลดิบ'!$C$3:$C$165,0),54)</f>
        <v>0</v>
      </c>
      <c r="S44" s="112">
        <f>INDEX('dmc2564 ข้อมูลดิบ'!$C$3:$CR$167,MATCH($C43,'dmc2564 ข้อมูลดิบ'!$C$3:$C$165,0),58)</f>
        <v>0</v>
      </c>
      <c r="T44" s="112">
        <f>Q44+R44+S44</f>
        <v>0</v>
      </c>
      <c r="U44" s="113">
        <f t="shared" si="5"/>
        <v>8</v>
      </c>
    </row>
    <row r="45" spans="2:21" ht="21" customHeight="1" thickTop="1">
      <c r="B45" s="174">
        <v>11</v>
      </c>
      <c r="C45" s="172" t="s">
        <v>258</v>
      </c>
      <c r="D45" s="194" t="s">
        <v>18</v>
      </c>
      <c r="E45" s="86">
        <f>VLOOKUP(C47,'จำนวนครู 25มิย64'!$A$3:$E$164,3,TRUE)</f>
        <v>1</v>
      </c>
      <c r="F45" s="104">
        <f>INDEX('dmc2564 ข้อมูลดิบ'!$C$3:$CR$167,MATCH($C47,'dmc2564 ข้อมูลดิบ'!$C$3:$C$165,0),3)</f>
        <v>0</v>
      </c>
      <c r="G45" s="104">
        <f>INDEX('dmc2564 ข้อมูลดิบ'!$C$3:$CR$167,MATCH($C47,'dmc2564 ข้อมูลดิบ'!$C$3:$C$165,0),7)</f>
        <v>1</v>
      </c>
      <c r="H45" s="104">
        <f>INDEX('dmc2564 ข้อมูลดิบ'!$C$3:$CR$167,MATCH($C47,'dmc2564 ข้อมูลดิบ'!$C$3:$C$165,0),11)</f>
        <v>1</v>
      </c>
      <c r="I45" s="104">
        <f>SUM(F45:H45)</f>
        <v>2</v>
      </c>
      <c r="J45" s="104">
        <f>INDEX('dmc2564 ข้อมูลดิบ'!$C$3:$CR$167,MATCH($C47,'dmc2564 ข้อมูลดิบ'!$C$3:$C$165,0),19)</f>
        <v>1</v>
      </c>
      <c r="K45" s="104">
        <f>INDEX('dmc2564 ข้อมูลดิบ'!$C$3:$CR$167,MATCH($C47,'dmc2564 ข้อมูลดิบ'!$C$3:$C$165,0),23)</f>
        <v>3</v>
      </c>
      <c r="L45" s="105">
        <f>INDEX('dmc2564 ข้อมูลดิบ'!$C$3:$CR$167,MATCH($C47,'dmc2564 ข้อมูลดิบ'!$C$3:$C$165,0),27)</f>
        <v>0</v>
      </c>
      <c r="M45" s="104">
        <f>INDEX('dmc2564 ข้อมูลดิบ'!$C$3:$CR$167,MATCH($C47,'dmc2564 ข้อมูลดิบ'!$C$3:$C$165,0),31)</f>
        <v>0</v>
      </c>
      <c r="N45" s="104">
        <f>INDEX('dmc2564 ข้อมูลดิบ'!$C$3:$CR$167,MATCH($C47,'dmc2564 ข้อมูลดิบ'!$C$3:$C$165,0),35)</f>
        <v>0</v>
      </c>
      <c r="O45" s="104">
        <f>INDEX('dmc2564 ข้อมูลดิบ'!$C$3:$CR$167,MATCH($C47,'dmc2564 ข้อมูลดิบ'!$C$3:$C$165,0),39)</f>
        <v>0</v>
      </c>
      <c r="P45" s="104">
        <f>J45+K45+L45+M45+N45+O45</f>
        <v>4</v>
      </c>
      <c r="Q45" s="104">
        <f>INDEX('dmc2564 ข้อมูลดิบ'!$C$3:$CR$167,MATCH($C47,'dmc2564 ข้อมูลดิบ'!$C$3:$C$165,0),47)</f>
        <v>0</v>
      </c>
      <c r="R45" s="104">
        <f>INDEX('dmc2564 ข้อมูลดิบ'!$C$3:$CR$167,MATCH($C47,'dmc2564 ข้อมูลดิบ'!$C$3:$C$165,0),51)</f>
        <v>0</v>
      </c>
      <c r="S45" s="104">
        <f>INDEX('dmc2564 ข้อมูลดิบ'!$C$3:$CR$167,MATCH($C47,'dmc2564 ข้อมูลดิบ'!$C$3:$C$165,0),55)</f>
        <v>0</v>
      </c>
      <c r="T45" s="104">
        <f>Q45+R45+S45</f>
        <v>0</v>
      </c>
      <c r="U45" s="106">
        <f t="shared" si="5"/>
        <v>6</v>
      </c>
    </row>
    <row r="46" spans="2:21" ht="21" customHeight="1">
      <c r="B46" s="174"/>
      <c r="C46" s="175" t="s">
        <v>159</v>
      </c>
      <c r="D46" s="192" t="s">
        <v>20</v>
      </c>
      <c r="E46" s="86">
        <f>VLOOKUP(C47,'จำนวนครู 25มิย64'!$A$3:$E$164,4,TRUE)</f>
        <v>0</v>
      </c>
      <c r="F46" s="104">
        <f>INDEX('dmc2564 ข้อมูลดิบ'!$C$3:$CR$167,MATCH($C47,'dmc2564 ข้อมูลดิบ'!$C$3:$C$165,0),4)</f>
        <v>0</v>
      </c>
      <c r="G46" s="104">
        <f>INDEX('dmc2564 ข้อมูลดิบ'!$C$3:$CR$167,MATCH($C47,'dmc2564 ข้อมูลดิบ'!$C$3:$C$165,0),8)</f>
        <v>2</v>
      </c>
      <c r="H46" s="104">
        <f>INDEX('dmc2564 ข้อมูลดิบ'!$C$3:$CR$167,MATCH($C47,'dmc2564 ข้อมูลดิบ'!$C$3:$C$165,0),12)</f>
        <v>3</v>
      </c>
      <c r="I46" s="104">
        <f>SUM(F46:H46)</f>
        <v>5</v>
      </c>
      <c r="J46" s="104">
        <f>INDEX('dmc2564 ข้อมูลดิบ'!$C$3:$CR$167,MATCH($C47,'dmc2564 ข้อมูลดิบ'!$C$3:$C$165,0),20)</f>
        <v>2</v>
      </c>
      <c r="K46" s="104">
        <f>INDEX('dmc2564 ข้อมูลดิบ'!$C$3:$CR$167,MATCH($C47,'dmc2564 ข้อมูลดิบ'!$C$3:$C$165,0),24)</f>
        <v>1</v>
      </c>
      <c r="L46" s="105">
        <f>INDEX('dmc2564 ข้อมูลดิบ'!$C$3:$CR$167,MATCH($C47,'dmc2564 ข้อมูลดิบ'!$C$3:$C$165,0),28)</f>
        <v>0</v>
      </c>
      <c r="M46" s="104">
        <f>INDEX('dmc2564 ข้อมูลดิบ'!$C$3:$CR$167,MATCH($C47,'dmc2564 ข้อมูลดิบ'!$C$3:$C$165,0),32)</f>
        <v>0</v>
      </c>
      <c r="N46" s="104">
        <f>INDEX('dmc2564 ข้อมูลดิบ'!$C$3:$CR$167,MATCH($C47,'dmc2564 ข้อมูลดิบ'!$C$3:$C$165,0),36)</f>
        <v>0</v>
      </c>
      <c r="O46" s="104">
        <f>INDEX('dmc2564 ข้อมูลดิบ'!$C$3:$CR$167,MATCH($C47,'dmc2564 ข้อมูลดิบ'!$C$3:$C$165,0),40)</f>
        <v>0</v>
      </c>
      <c r="P46" s="104">
        <f>J46+K46+L46+M46+N46+O46</f>
        <v>3</v>
      </c>
      <c r="Q46" s="104">
        <f>INDEX('dmc2564 ข้อมูลดิบ'!$C$3:$CR$167,MATCH($C47,'dmc2564 ข้อมูลดิบ'!$C$3:$C$165,0),48)</f>
        <v>0</v>
      </c>
      <c r="R46" s="104">
        <f>INDEX('dmc2564 ข้อมูลดิบ'!$C$3:$CR$167,MATCH($C47,'dmc2564 ข้อมูลดิบ'!$C$3:$C$165,0),52)</f>
        <v>0</v>
      </c>
      <c r="S46" s="104">
        <f>INDEX('dmc2564 ข้อมูลดิบ'!$C$3:$CR$167,MATCH($C47,'dmc2564 ข้อมูลดิบ'!$C$3:$C$165,0),56)</f>
        <v>0</v>
      </c>
      <c r="T46" s="104">
        <f>Q46+R46+S46</f>
        <v>0</v>
      </c>
      <c r="U46" s="106">
        <f t="shared" si="5"/>
        <v>8</v>
      </c>
    </row>
    <row r="47" spans="2:21" ht="21" customHeight="1">
      <c r="B47" s="174"/>
      <c r="C47" s="175">
        <v>64020011</v>
      </c>
      <c r="D47" s="193" t="s">
        <v>1</v>
      </c>
      <c r="E47" s="101">
        <f>E45+E46</f>
        <v>1</v>
      </c>
      <c r="F47" s="106">
        <f t="shared" ref="F47:T47" si="12">F45+F46</f>
        <v>0</v>
      </c>
      <c r="G47" s="106">
        <f t="shared" si="12"/>
        <v>3</v>
      </c>
      <c r="H47" s="106">
        <f t="shared" si="12"/>
        <v>4</v>
      </c>
      <c r="I47" s="106">
        <f t="shared" si="12"/>
        <v>7</v>
      </c>
      <c r="J47" s="106">
        <f t="shared" si="12"/>
        <v>3</v>
      </c>
      <c r="K47" s="106">
        <f t="shared" si="12"/>
        <v>4</v>
      </c>
      <c r="L47" s="108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7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5"/>
        <v>14</v>
      </c>
    </row>
    <row r="48" spans="2:21" ht="21" customHeight="1" thickBot="1">
      <c r="B48" s="178"/>
      <c r="C48" s="179" t="s">
        <v>550</v>
      </c>
      <c r="D48" s="156" t="s">
        <v>15</v>
      </c>
      <c r="E48" s="112"/>
      <c r="F48" s="112">
        <f>INDEX('dmc2564 ข้อมูลดิบ'!$C$3:$CR$167,MATCH($C47,'dmc2564 ข้อมูลดิบ'!$C$3:$C$165,0),6)</f>
        <v>0</v>
      </c>
      <c r="G48" s="112">
        <f>INDEX('dmc2564 ข้อมูลดิบ'!$C$3:$CR$167,MATCH($C47,'dmc2564 ข้อมูลดิบ'!$C$3:$C$165,0),10)</f>
        <v>1</v>
      </c>
      <c r="H48" s="112">
        <f>INDEX('dmc2564 ข้อมูลดิบ'!$C$3:$CR$167,MATCH($C47,'dmc2564 ข้อมูลดิบ'!$C$3:$C$165,0),14)</f>
        <v>1</v>
      </c>
      <c r="I48" s="112">
        <f>SUM(F48:H48)</f>
        <v>2</v>
      </c>
      <c r="J48" s="112">
        <f>INDEX('dmc2564 ข้อมูลดิบ'!$C$3:$CR$167,MATCH($C47,'dmc2564 ข้อมูลดิบ'!$C$3:$C$165,0),22)</f>
        <v>1</v>
      </c>
      <c r="K48" s="112">
        <f>INDEX('dmc2564 ข้อมูลดิบ'!$C$3:$CR$167,MATCH($C47,'dmc2564 ข้อมูลดิบ'!$C$3:$C$165,0),26)</f>
        <v>1</v>
      </c>
      <c r="L48" s="111">
        <f>INDEX('dmc2564 ข้อมูลดิบ'!$C$3:$CR$167,MATCH($C47,'dmc2564 ข้อมูลดิบ'!$C$3:$C$165,0),30)</f>
        <v>0</v>
      </c>
      <c r="M48" s="112">
        <f>INDEX('dmc2564 ข้อมูลดิบ'!$C$3:$CR$167,MATCH($C47,'dmc2564 ข้อมูลดิบ'!$C$3:$C$165,0),34)</f>
        <v>0</v>
      </c>
      <c r="N48" s="112">
        <f>INDEX('dmc2564 ข้อมูลดิบ'!$C$3:$CR$167,MATCH($C47,'dmc2564 ข้อมูลดิบ'!$C$3:$C$165,0),38)</f>
        <v>0</v>
      </c>
      <c r="O48" s="112">
        <f>INDEX('dmc2564 ข้อมูลดิบ'!$C$3:$CR$167,MATCH($C47,'dmc2564 ข้อมูลดิบ'!$C$3:$C$165,0),42)</f>
        <v>0</v>
      </c>
      <c r="P48" s="112">
        <f>J48+K48+L48+M48+N48+O48</f>
        <v>2</v>
      </c>
      <c r="Q48" s="112">
        <f>INDEX('dmc2564 ข้อมูลดิบ'!$C$3:$CR$167,MATCH($C47,'dmc2564 ข้อมูลดิบ'!$C$3:$C$165,0),50)</f>
        <v>0</v>
      </c>
      <c r="R48" s="112">
        <f>INDEX('dmc2564 ข้อมูลดิบ'!$C$3:$CR$167,MATCH($C47,'dmc2564 ข้อมูลดิบ'!$C$3:$C$165,0),54)</f>
        <v>0</v>
      </c>
      <c r="S48" s="112">
        <f>INDEX('dmc2564 ข้อมูลดิบ'!$C$3:$CR$167,MATCH($C47,'dmc2564 ข้อมูลดิบ'!$C$3:$C$165,0),58)</f>
        <v>0</v>
      </c>
      <c r="T48" s="112">
        <f>Q48+R48+S48</f>
        <v>0</v>
      </c>
      <c r="U48" s="113">
        <f t="shared" si="5"/>
        <v>4</v>
      </c>
    </row>
    <row r="49" spans="2:21" ht="21" customHeight="1" thickTop="1">
      <c r="B49" s="174">
        <v>12</v>
      </c>
      <c r="C49" s="196" t="s">
        <v>160</v>
      </c>
      <c r="D49" s="194" t="s">
        <v>18</v>
      </c>
      <c r="E49" s="86">
        <f>VLOOKUP(C51,'จำนวนครู 25มิย64'!$A$3:$E$164,3,TRUE)</f>
        <v>4</v>
      </c>
      <c r="F49" s="86">
        <f>INDEX('dmc2564 ข้อมูลดิบ'!$C$3:$CR$167,MATCH($C51,'dmc2564 ข้อมูลดิบ'!$C$3:$C$165,0),3)</f>
        <v>0</v>
      </c>
      <c r="G49" s="86">
        <f>INDEX('dmc2564 ข้อมูลดิบ'!$C$3:$CR$167,MATCH($C51,'dmc2564 ข้อมูลดิบ'!$C$3:$C$165,0),7)</f>
        <v>11</v>
      </c>
      <c r="H49" s="86">
        <f>INDEX('dmc2564 ข้อมูลดิบ'!$C$3:$CR$167,MATCH($C51,'dmc2564 ข้อมูลดิบ'!$C$3:$C$165,0),11)</f>
        <v>18</v>
      </c>
      <c r="I49" s="86">
        <f>SUM(F49:H49)</f>
        <v>29</v>
      </c>
      <c r="J49" s="86">
        <f>INDEX('dmc2564 ข้อมูลดิบ'!$C$3:$CR$167,MATCH($C51,'dmc2564 ข้อมูลดิบ'!$C$3:$C$165,0),19)</f>
        <v>17</v>
      </c>
      <c r="K49" s="86">
        <f>INDEX('dmc2564 ข้อมูลดิบ'!$C$3:$CR$167,MATCH($C51,'dmc2564 ข้อมูลดิบ'!$C$3:$C$165,0),23)</f>
        <v>21</v>
      </c>
      <c r="L49" s="100">
        <f>INDEX('dmc2564 ข้อมูลดิบ'!$C$3:$CR$167,MATCH($C51,'dmc2564 ข้อมูลดิบ'!$C$3:$C$165,0),27)</f>
        <v>4</v>
      </c>
      <c r="M49" s="86">
        <f>INDEX('dmc2564 ข้อมูลดิบ'!$C$3:$CR$167,MATCH($C51,'dmc2564 ข้อมูลดิบ'!$C$3:$C$165,0),31)</f>
        <v>9</v>
      </c>
      <c r="N49" s="86">
        <f>INDEX('dmc2564 ข้อมูลดิบ'!$C$3:$CR$167,MATCH($C51,'dmc2564 ข้อมูลดิบ'!$C$3:$C$165,0),35)</f>
        <v>11</v>
      </c>
      <c r="O49" s="86">
        <f>INDEX('dmc2564 ข้อมูลดิบ'!$C$3:$CR$167,MATCH($C51,'dmc2564 ข้อมูลดิบ'!$C$3:$C$165,0),39)</f>
        <v>7</v>
      </c>
      <c r="P49" s="86">
        <f>J49+K49+L49+M49+N49+O49</f>
        <v>69</v>
      </c>
      <c r="Q49" s="86">
        <f>INDEX('dmc2564 ข้อมูลดิบ'!$C$3:$CR$167,MATCH($C51,'dmc2564 ข้อมูลดิบ'!$C$3:$C$165,0),47)</f>
        <v>22</v>
      </c>
      <c r="R49" s="86">
        <f>INDEX('dmc2564 ข้อมูลดิบ'!$C$3:$CR$167,MATCH($C51,'dmc2564 ข้อมูลดิบ'!$C$3:$C$165,0),51)</f>
        <v>12</v>
      </c>
      <c r="S49" s="86">
        <f>INDEX('dmc2564 ข้อมูลดิบ'!$C$3:$CR$167,MATCH($C51,'dmc2564 ข้อมูลดิบ'!$C$3:$C$165,0),55)</f>
        <v>8</v>
      </c>
      <c r="T49" s="86">
        <f>Q49+R49+S49</f>
        <v>42</v>
      </c>
      <c r="U49" s="101">
        <f t="shared" si="5"/>
        <v>140</v>
      </c>
    </row>
    <row r="50" spans="2:21" ht="21" customHeight="1">
      <c r="B50" s="174"/>
      <c r="C50" s="175" t="s">
        <v>161</v>
      </c>
      <c r="D50" s="192" t="s">
        <v>20</v>
      </c>
      <c r="E50" s="86">
        <f>VLOOKUP(C51,'จำนวนครู 25มิย64'!$A$3:$E$164,4,TRUE)</f>
        <v>12</v>
      </c>
      <c r="F50" s="104">
        <f>INDEX('dmc2564 ข้อมูลดิบ'!$C$3:$CR$167,MATCH($C51,'dmc2564 ข้อมูลดิบ'!$C$3:$C$165,0),4)</f>
        <v>0</v>
      </c>
      <c r="G50" s="104">
        <f>INDEX('dmc2564 ข้อมูลดิบ'!$C$3:$CR$167,MATCH($C51,'dmc2564 ข้อมูลดิบ'!$C$3:$C$165,0),8)</f>
        <v>5</v>
      </c>
      <c r="H50" s="104">
        <f>INDEX('dmc2564 ข้อมูลดิบ'!$C$3:$CR$167,MATCH($C51,'dmc2564 ข้อมูลดิบ'!$C$3:$C$165,0),12)</f>
        <v>15</v>
      </c>
      <c r="I50" s="104">
        <f>SUM(F50:H50)</f>
        <v>20</v>
      </c>
      <c r="J50" s="104">
        <f>INDEX('dmc2564 ข้อมูลดิบ'!$C$3:$CR$167,MATCH($C51,'dmc2564 ข้อมูลดิบ'!$C$3:$C$165,0),20)</f>
        <v>14</v>
      </c>
      <c r="K50" s="104">
        <f>INDEX('dmc2564 ข้อมูลดิบ'!$C$3:$CR$167,MATCH($C51,'dmc2564 ข้อมูลดิบ'!$C$3:$C$165,0),24)</f>
        <v>13</v>
      </c>
      <c r="L50" s="105">
        <f>INDEX('dmc2564 ข้อมูลดิบ'!$C$3:$CR$167,MATCH($C51,'dmc2564 ข้อมูลดิบ'!$C$3:$C$165,0),28)</f>
        <v>11</v>
      </c>
      <c r="M50" s="104">
        <f>INDEX('dmc2564 ข้อมูลดิบ'!$C$3:$CR$167,MATCH($C51,'dmc2564 ข้อมูลดิบ'!$C$3:$C$165,0),32)</f>
        <v>11</v>
      </c>
      <c r="N50" s="104">
        <f>INDEX('dmc2564 ข้อมูลดิบ'!$C$3:$CR$167,MATCH($C51,'dmc2564 ข้อมูลดิบ'!$C$3:$C$165,0),36)</f>
        <v>15</v>
      </c>
      <c r="O50" s="104">
        <f>INDEX('dmc2564 ข้อมูลดิบ'!$C$3:$CR$167,MATCH($C51,'dmc2564 ข้อมูลดิบ'!$C$3:$C$165,0),40)</f>
        <v>17</v>
      </c>
      <c r="P50" s="104">
        <f>J50+K50+L50+M50+N50+O50</f>
        <v>81</v>
      </c>
      <c r="Q50" s="104">
        <f>INDEX('dmc2564 ข้อมูลดิบ'!$C$3:$CR$167,MATCH($C51,'dmc2564 ข้อมูลดิบ'!$C$3:$C$165,0),48)</f>
        <v>10</v>
      </c>
      <c r="R50" s="104">
        <f>INDEX('dmc2564 ข้อมูลดิบ'!$C$3:$CR$167,MATCH($C51,'dmc2564 ข้อมูลดิบ'!$C$3:$C$165,0),52)</f>
        <v>4</v>
      </c>
      <c r="S50" s="104">
        <f>INDEX('dmc2564 ข้อมูลดิบ'!$C$3:$CR$167,MATCH($C51,'dmc2564 ข้อมูลดิบ'!$C$3:$C$165,0),56)</f>
        <v>15</v>
      </c>
      <c r="T50" s="104">
        <f>Q50+R50+S50</f>
        <v>29</v>
      </c>
      <c r="U50" s="106">
        <f t="shared" si="5"/>
        <v>130</v>
      </c>
    </row>
    <row r="51" spans="2:21" ht="21" customHeight="1">
      <c r="B51" s="174"/>
      <c r="C51" s="175">
        <v>64020012</v>
      </c>
      <c r="D51" s="193" t="s">
        <v>1</v>
      </c>
      <c r="E51" s="101">
        <f>E49+E50</f>
        <v>16</v>
      </c>
      <c r="F51" s="106">
        <f t="shared" ref="F51:T51" si="13">F49+F50</f>
        <v>0</v>
      </c>
      <c r="G51" s="106">
        <f t="shared" si="13"/>
        <v>16</v>
      </c>
      <c r="H51" s="106">
        <f t="shared" si="13"/>
        <v>33</v>
      </c>
      <c r="I51" s="106">
        <f t="shared" si="13"/>
        <v>49</v>
      </c>
      <c r="J51" s="106">
        <f t="shared" si="13"/>
        <v>31</v>
      </c>
      <c r="K51" s="106">
        <f t="shared" si="13"/>
        <v>34</v>
      </c>
      <c r="L51" s="108">
        <f t="shared" si="13"/>
        <v>15</v>
      </c>
      <c r="M51" s="106">
        <f t="shared" si="13"/>
        <v>20</v>
      </c>
      <c r="N51" s="106">
        <f t="shared" si="13"/>
        <v>26</v>
      </c>
      <c r="O51" s="106">
        <f t="shared" si="13"/>
        <v>24</v>
      </c>
      <c r="P51" s="106">
        <f t="shared" si="13"/>
        <v>150</v>
      </c>
      <c r="Q51" s="106">
        <f t="shared" si="13"/>
        <v>32</v>
      </c>
      <c r="R51" s="106">
        <f t="shared" si="13"/>
        <v>16</v>
      </c>
      <c r="S51" s="106">
        <f t="shared" si="13"/>
        <v>23</v>
      </c>
      <c r="T51" s="106">
        <f t="shared" si="13"/>
        <v>71</v>
      </c>
      <c r="U51" s="106">
        <f t="shared" si="5"/>
        <v>270</v>
      </c>
    </row>
    <row r="52" spans="2:21" ht="21" customHeight="1" thickBot="1">
      <c r="B52" s="178"/>
      <c r="C52" s="179" t="s">
        <v>494</v>
      </c>
      <c r="D52" s="156" t="s">
        <v>15</v>
      </c>
      <c r="E52" s="112"/>
      <c r="F52" s="112">
        <f>INDEX('dmc2564 ข้อมูลดิบ'!$C$3:$CR$167,MATCH($C51,'dmc2564 ข้อมูลดิบ'!$C$3:$C$165,0),6)</f>
        <v>0</v>
      </c>
      <c r="G52" s="112">
        <f>INDEX('dmc2564 ข้อมูลดิบ'!$C$3:$CR$167,MATCH($C51,'dmc2564 ข้อมูลดิบ'!$C$3:$C$165,0),10)</f>
        <v>1</v>
      </c>
      <c r="H52" s="112">
        <f>INDEX('dmc2564 ข้อมูลดิบ'!$C$3:$CR$167,MATCH($C51,'dmc2564 ข้อมูลดิบ'!$C$3:$C$165,0),14)</f>
        <v>1</v>
      </c>
      <c r="I52" s="112">
        <f>SUM(F52:H52)</f>
        <v>2</v>
      </c>
      <c r="J52" s="112">
        <f>INDEX('dmc2564 ข้อมูลดิบ'!$C$3:$CR$167,MATCH($C51,'dmc2564 ข้อมูลดิบ'!$C$3:$C$165,0),22)</f>
        <v>1</v>
      </c>
      <c r="K52" s="112">
        <f>INDEX('dmc2564 ข้อมูลดิบ'!$C$3:$CR$167,MATCH($C51,'dmc2564 ข้อมูลดิบ'!$C$3:$C$165,0),26)</f>
        <v>1</v>
      </c>
      <c r="L52" s="111">
        <f>INDEX('dmc2564 ข้อมูลดิบ'!$C$3:$CR$167,MATCH($C51,'dmc2564 ข้อมูลดิบ'!$C$3:$C$165,0),30)</f>
        <v>1</v>
      </c>
      <c r="M52" s="112">
        <f>INDEX('dmc2564 ข้อมูลดิบ'!$C$3:$CR$167,MATCH($C51,'dmc2564 ข้อมูลดิบ'!$C$3:$C$165,0),34)</f>
        <v>1</v>
      </c>
      <c r="N52" s="112">
        <f>INDEX('dmc2564 ข้อมูลดิบ'!$C$3:$CR$167,MATCH($C51,'dmc2564 ข้อมูลดิบ'!$C$3:$C$165,0),38)</f>
        <v>1</v>
      </c>
      <c r="O52" s="112">
        <f>INDEX('dmc2564 ข้อมูลดิบ'!$C$3:$CR$167,MATCH($C51,'dmc2564 ข้อมูลดิบ'!$C$3:$C$165,0),42)</f>
        <v>1</v>
      </c>
      <c r="P52" s="112">
        <f>J52+K52+L52+M52+N52+O52</f>
        <v>6</v>
      </c>
      <c r="Q52" s="112">
        <f>INDEX('dmc2564 ข้อมูลดิบ'!$C$3:$CR$167,MATCH($C51,'dmc2564 ข้อมูลดิบ'!$C$3:$C$165,0),50)</f>
        <v>1</v>
      </c>
      <c r="R52" s="112">
        <f>INDEX('dmc2564 ข้อมูลดิบ'!$C$3:$CR$167,MATCH($C51,'dmc2564 ข้อมูลดิบ'!$C$3:$C$165,0),54)</f>
        <v>1</v>
      </c>
      <c r="S52" s="112">
        <f>INDEX('dmc2564 ข้อมูลดิบ'!$C$3:$CR$167,MATCH($C51,'dmc2564 ข้อมูลดิบ'!$C$3:$C$165,0),58)</f>
        <v>1</v>
      </c>
      <c r="T52" s="112">
        <f>Q52+R52+S52</f>
        <v>3</v>
      </c>
      <c r="U52" s="113">
        <f t="shared" si="5"/>
        <v>11</v>
      </c>
    </row>
    <row r="53" spans="2:21" ht="21" customHeight="1" thickTop="1">
      <c r="B53" s="174">
        <v>13</v>
      </c>
      <c r="C53" s="172" t="s">
        <v>114</v>
      </c>
      <c r="D53" s="194" t="s">
        <v>18</v>
      </c>
      <c r="E53" s="86">
        <f>VLOOKUP(C55,'จำนวนครู 25มิย64'!$A$3:$E$164,3,TRUE)</f>
        <v>2</v>
      </c>
      <c r="F53" s="86">
        <f>INDEX('dmc2564 ข้อมูลดิบ'!$C$3:$CR$167,MATCH($C55,'dmc2564 ข้อมูลดิบ'!$C$3:$C$165,0),3)</f>
        <v>0</v>
      </c>
      <c r="G53" s="86">
        <f>INDEX('dmc2564 ข้อมูลดิบ'!$C$3:$CR$167,MATCH($C55,'dmc2564 ข้อมูลดิบ'!$C$3:$C$165,0),7)</f>
        <v>1</v>
      </c>
      <c r="H53" s="86">
        <f>INDEX('dmc2564 ข้อมูลดิบ'!$C$3:$CR$167,MATCH($C55,'dmc2564 ข้อมูลดิบ'!$C$3:$C$165,0),11)</f>
        <v>14</v>
      </c>
      <c r="I53" s="86">
        <f>SUM(F53:H53)</f>
        <v>15</v>
      </c>
      <c r="J53" s="86">
        <f>INDEX('dmc2564 ข้อมูลดิบ'!$C$3:$CR$167,MATCH($C55,'dmc2564 ข้อมูลดิบ'!$C$3:$C$165,0),19)</f>
        <v>12</v>
      </c>
      <c r="K53" s="86">
        <f>INDEX('dmc2564 ข้อมูลดิบ'!$C$3:$CR$167,MATCH($C55,'dmc2564 ข้อมูลดิบ'!$C$3:$C$165,0),23)</f>
        <v>14</v>
      </c>
      <c r="L53" s="100">
        <f>INDEX('dmc2564 ข้อมูลดิบ'!$C$3:$CR$167,MATCH($C55,'dmc2564 ข้อมูลดิบ'!$C$3:$C$165,0),27)</f>
        <v>18</v>
      </c>
      <c r="M53" s="86">
        <f>INDEX('dmc2564 ข้อมูลดิบ'!$C$3:$CR$167,MATCH($C55,'dmc2564 ข้อมูลดิบ'!$C$3:$C$165,0),31)</f>
        <v>11</v>
      </c>
      <c r="N53" s="86">
        <f>INDEX('dmc2564 ข้อมูลดิบ'!$C$3:$CR$167,MATCH($C55,'dmc2564 ข้อมูลดิบ'!$C$3:$C$165,0),35)</f>
        <v>17</v>
      </c>
      <c r="O53" s="86">
        <f>INDEX('dmc2564 ข้อมูลดิบ'!$C$3:$CR$167,MATCH($C55,'dmc2564 ข้อมูลดิบ'!$C$3:$C$165,0),39)</f>
        <v>18</v>
      </c>
      <c r="P53" s="86">
        <f>J53+K53+L53+M53+N53+O53</f>
        <v>90</v>
      </c>
      <c r="Q53" s="86">
        <f>INDEX('dmc2564 ข้อมูลดิบ'!$C$3:$CR$167,MATCH($C55,'dmc2564 ข้อมูลดิบ'!$C$3:$C$165,0),47)</f>
        <v>0</v>
      </c>
      <c r="R53" s="86">
        <f>INDEX('dmc2564 ข้อมูลดิบ'!$C$3:$CR$167,MATCH($C55,'dmc2564 ข้อมูลดิบ'!$C$3:$C$165,0),51)</f>
        <v>0</v>
      </c>
      <c r="S53" s="86">
        <f>INDEX('dmc2564 ข้อมูลดิบ'!$C$3:$CR$167,MATCH($C55,'dmc2564 ข้อมูลดิบ'!$C$3:$C$165,0),55)</f>
        <v>0</v>
      </c>
      <c r="T53" s="86">
        <f>Q53+R53+S53</f>
        <v>0</v>
      </c>
      <c r="U53" s="101">
        <f t="shared" si="5"/>
        <v>105</v>
      </c>
    </row>
    <row r="54" spans="2:21" ht="21" customHeight="1">
      <c r="B54" s="174"/>
      <c r="C54" s="175" t="s">
        <v>264</v>
      </c>
      <c r="D54" s="192" t="s">
        <v>20</v>
      </c>
      <c r="E54" s="86">
        <f>VLOOKUP(C55,'จำนวนครู 25มิย64'!$A$3:$E$164,4,TRUE)</f>
        <v>9</v>
      </c>
      <c r="F54" s="104">
        <f>INDEX('dmc2564 ข้อมูลดิบ'!$C$3:$CR$167,MATCH($C55,'dmc2564 ข้อมูลดิบ'!$C$3:$C$165,0),4)</f>
        <v>0</v>
      </c>
      <c r="G54" s="104">
        <f>INDEX('dmc2564 ข้อมูลดิบ'!$C$3:$CR$167,MATCH($C55,'dmc2564 ข้อมูลดิบ'!$C$3:$C$165,0),8)</f>
        <v>0</v>
      </c>
      <c r="H54" s="104">
        <f>INDEX('dmc2564 ข้อมูลดิบ'!$C$3:$CR$167,MATCH($C55,'dmc2564 ข้อมูลดิบ'!$C$3:$C$165,0),12)</f>
        <v>15</v>
      </c>
      <c r="I54" s="104">
        <f>SUM(F54:H54)</f>
        <v>15</v>
      </c>
      <c r="J54" s="104">
        <f>INDEX('dmc2564 ข้อมูลดิบ'!$C$3:$CR$167,MATCH($C55,'dmc2564 ข้อมูลดิบ'!$C$3:$C$165,0),20)</f>
        <v>6</v>
      </c>
      <c r="K54" s="104">
        <f>INDEX('dmc2564 ข้อมูลดิบ'!$C$3:$CR$167,MATCH($C55,'dmc2564 ข้อมูลดิบ'!$C$3:$C$165,0),24)</f>
        <v>11</v>
      </c>
      <c r="L54" s="105">
        <f>INDEX('dmc2564 ข้อมูลดิบ'!$C$3:$CR$167,MATCH($C55,'dmc2564 ข้อมูลดิบ'!$C$3:$C$165,0),28)</f>
        <v>10</v>
      </c>
      <c r="M54" s="104">
        <f>INDEX('dmc2564 ข้อมูลดิบ'!$C$3:$CR$167,MATCH($C55,'dmc2564 ข้อมูลดิบ'!$C$3:$C$165,0),32)</f>
        <v>5</v>
      </c>
      <c r="N54" s="104">
        <f>INDEX('dmc2564 ข้อมูลดิบ'!$C$3:$CR$167,MATCH($C55,'dmc2564 ข้อมูลดิบ'!$C$3:$C$165,0),36)</f>
        <v>11</v>
      </c>
      <c r="O54" s="104">
        <f>INDEX('dmc2564 ข้อมูลดิบ'!$C$3:$CR$167,MATCH($C55,'dmc2564 ข้อมูลดิบ'!$C$3:$C$165,0),40)</f>
        <v>12</v>
      </c>
      <c r="P54" s="104">
        <f>J54+K54+L54+M54+N54+O54</f>
        <v>55</v>
      </c>
      <c r="Q54" s="104">
        <f>INDEX('dmc2564 ข้อมูลดิบ'!$C$3:$CR$167,MATCH($C55,'dmc2564 ข้อมูลดิบ'!$C$3:$C$165,0),48)</f>
        <v>0</v>
      </c>
      <c r="R54" s="104">
        <f>INDEX('dmc2564 ข้อมูลดิบ'!$C$3:$CR$167,MATCH($C55,'dmc2564 ข้อมูลดิบ'!$C$3:$C$165,0),52)</f>
        <v>0</v>
      </c>
      <c r="S54" s="104">
        <f>INDEX('dmc2564 ข้อมูลดิบ'!$C$3:$CR$167,MATCH($C55,'dmc2564 ข้อมูลดิบ'!$C$3:$C$165,0),56)</f>
        <v>0</v>
      </c>
      <c r="T54" s="104">
        <f>Q54+R54+S54</f>
        <v>0</v>
      </c>
      <c r="U54" s="106">
        <f t="shared" si="5"/>
        <v>70</v>
      </c>
    </row>
    <row r="55" spans="2:21" ht="21" customHeight="1">
      <c r="B55" s="174"/>
      <c r="C55" s="175">
        <v>64020013</v>
      </c>
      <c r="D55" s="193" t="s">
        <v>1</v>
      </c>
      <c r="E55" s="101">
        <f t="shared" ref="E55:T55" si="14">E53+E54</f>
        <v>11</v>
      </c>
      <c r="F55" s="106">
        <f t="shared" si="14"/>
        <v>0</v>
      </c>
      <c r="G55" s="106">
        <f t="shared" si="14"/>
        <v>1</v>
      </c>
      <c r="H55" s="106">
        <f t="shared" si="14"/>
        <v>29</v>
      </c>
      <c r="I55" s="106">
        <f t="shared" si="14"/>
        <v>30</v>
      </c>
      <c r="J55" s="106">
        <f t="shared" si="14"/>
        <v>18</v>
      </c>
      <c r="K55" s="106">
        <f t="shared" si="14"/>
        <v>25</v>
      </c>
      <c r="L55" s="108">
        <f t="shared" si="14"/>
        <v>28</v>
      </c>
      <c r="M55" s="106">
        <f t="shared" si="14"/>
        <v>16</v>
      </c>
      <c r="N55" s="106">
        <f t="shared" si="14"/>
        <v>28</v>
      </c>
      <c r="O55" s="106">
        <f t="shared" si="14"/>
        <v>30</v>
      </c>
      <c r="P55" s="106">
        <f t="shared" si="14"/>
        <v>145</v>
      </c>
      <c r="Q55" s="106">
        <f t="shared" si="14"/>
        <v>0</v>
      </c>
      <c r="R55" s="106">
        <f t="shared" si="14"/>
        <v>0</v>
      </c>
      <c r="S55" s="106">
        <f t="shared" si="14"/>
        <v>0</v>
      </c>
      <c r="T55" s="106">
        <f t="shared" si="14"/>
        <v>0</v>
      </c>
      <c r="U55" s="106">
        <f t="shared" si="5"/>
        <v>175</v>
      </c>
    </row>
    <row r="56" spans="2:21" ht="21" customHeight="1" thickBot="1">
      <c r="B56" s="178"/>
      <c r="C56" s="179" t="s">
        <v>292</v>
      </c>
      <c r="D56" s="156" t="s">
        <v>15</v>
      </c>
      <c r="E56" s="112"/>
      <c r="F56" s="112">
        <f>INDEX('dmc2564 ข้อมูลดิบ'!$C$3:$CR$167,MATCH($C55,'dmc2564 ข้อมูลดิบ'!$C$3:$C$165,0),6)</f>
        <v>0</v>
      </c>
      <c r="G56" s="112">
        <f>INDEX('dmc2564 ข้อมูลดิบ'!$C$3:$CR$167,MATCH($C55,'dmc2564 ข้อมูลดิบ'!$C$3:$C$165,0),10)</f>
        <v>1</v>
      </c>
      <c r="H56" s="112">
        <f>INDEX('dmc2564 ข้อมูลดิบ'!$C$3:$CR$167,MATCH($C55,'dmc2564 ข้อมูลดิบ'!$C$3:$C$165,0),14)</f>
        <v>1</v>
      </c>
      <c r="I56" s="112">
        <f>SUM(F56:H56)</f>
        <v>2</v>
      </c>
      <c r="J56" s="112">
        <f>INDEX('dmc2564 ข้อมูลดิบ'!$C$3:$CR$167,MATCH($C55,'dmc2564 ข้อมูลดิบ'!$C$3:$C$165,0),22)</f>
        <v>1</v>
      </c>
      <c r="K56" s="112">
        <f>INDEX('dmc2564 ข้อมูลดิบ'!$C$3:$CR$167,MATCH($C55,'dmc2564 ข้อมูลดิบ'!$C$3:$C$165,0),26)</f>
        <v>1</v>
      </c>
      <c r="L56" s="111">
        <f>INDEX('dmc2564 ข้อมูลดิบ'!$C$3:$CR$167,MATCH($C55,'dmc2564 ข้อมูลดิบ'!$C$3:$C$165,0),30)</f>
        <v>1</v>
      </c>
      <c r="M56" s="112">
        <f>INDEX('dmc2564 ข้อมูลดิบ'!$C$3:$CR$167,MATCH($C55,'dmc2564 ข้อมูลดิบ'!$C$3:$C$165,0),34)</f>
        <v>1</v>
      </c>
      <c r="N56" s="112">
        <f>INDEX('dmc2564 ข้อมูลดิบ'!$C$3:$CR$167,MATCH($C55,'dmc2564 ข้อมูลดิบ'!$C$3:$C$165,0),38)</f>
        <v>1</v>
      </c>
      <c r="O56" s="112">
        <f>INDEX('dmc2564 ข้อมูลดิบ'!$C$3:$CR$167,MATCH($C55,'dmc2564 ข้อมูลดิบ'!$C$3:$C$165,0),42)</f>
        <v>1</v>
      </c>
      <c r="P56" s="112">
        <f>J56+K56+L56+M56+N56+O56</f>
        <v>6</v>
      </c>
      <c r="Q56" s="112">
        <f>INDEX('dmc2564 ข้อมูลดิบ'!$C$3:$CR$167,MATCH($C55,'dmc2564 ข้อมูลดิบ'!$C$3:$C$165,0),50)</f>
        <v>0</v>
      </c>
      <c r="R56" s="112">
        <f>INDEX('dmc2564 ข้อมูลดิบ'!$C$3:$CR$167,MATCH($C55,'dmc2564 ข้อมูลดิบ'!$C$3:$C$165,0),54)</f>
        <v>0</v>
      </c>
      <c r="S56" s="112">
        <f>INDEX('dmc2564 ข้อมูลดิบ'!$C$3:$CR$167,MATCH($C55,'dmc2564 ข้อมูลดิบ'!$C$3:$C$165,0),58)</f>
        <v>0</v>
      </c>
      <c r="T56" s="112">
        <f>Q56+R56+S56</f>
        <v>0</v>
      </c>
      <c r="U56" s="113">
        <f t="shared" si="5"/>
        <v>8</v>
      </c>
    </row>
    <row r="57" spans="2:21" ht="21" customHeight="1" thickTop="1">
      <c r="B57" s="174">
        <v>14</v>
      </c>
      <c r="C57" s="172" t="s">
        <v>115</v>
      </c>
      <c r="D57" s="194" t="s">
        <v>18</v>
      </c>
      <c r="E57" s="86">
        <f>VLOOKUP(C59,'จำนวนครู 25มิย64'!$A$3:$E$164,3,TRUE)</f>
        <v>2</v>
      </c>
      <c r="F57" s="86">
        <f>INDEX('dmc2564 ข้อมูลดิบ'!$C$3:$CR$167,MATCH($C59,'dmc2564 ข้อมูลดิบ'!$C$3:$C$165,0),3)</f>
        <v>0</v>
      </c>
      <c r="G57" s="86">
        <f>INDEX('dmc2564 ข้อมูลดิบ'!$C$3:$CR$167,MATCH($C59,'dmc2564 ข้อมูลดิบ'!$C$3:$C$165,0),7)</f>
        <v>2</v>
      </c>
      <c r="H57" s="86">
        <f>INDEX('dmc2564 ข้อมูลดิบ'!$C$3:$CR$167,MATCH($C59,'dmc2564 ข้อมูลดิบ'!$C$3:$C$165,0),11)</f>
        <v>1</v>
      </c>
      <c r="I57" s="86">
        <f>SUM(F57:H57)</f>
        <v>3</v>
      </c>
      <c r="J57" s="86">
        <f>INDEX('dmc2564 ข้อมูลดิบ'!$C$3:$CR$167,MATCH($C59,'dmc2564 ข้อมูลดิบ'!$C$3:$C$165,0),19)</f>
        <v>3</v>
      </c>
      <c r="K57" s="86">
        <f>INDEX('dmc2564 ข้อมูลดิบ'!$C$3:$CR$167,MATCH($C59,'dmc2564 ข้อมูลดิบ'!$C$3:$C$165,0),23)</f>
        <v>2</v>
      </c>
      <c r="L57" s="100">
        <f>INDEX('dmc2564 ข้อมูลดิบ'!$C$3:$CR$167,MATCH($C59,'dmc2564 ข้อมูลดิบ'!$C$3:$C$165,0),27)</f>
        <v>3</v>
      </c>
      <c r="M57" s="86">
        <f>INDEX('dmc2564 ข้อมูลดิบ'!$C$3:$CR$167,MATCH($C59,'dmc2564 ข้อมูลดิบ'!$C$3:$C$165,0),31)</f>
        <v>5</v>
      </c>
      <c r="N57" s="86">
        <f>INDEX('dmc2564 ข้อมูลดิบ'!$C$3:$CR$167,MATCH($C59,'dmc2564 ข้อมูลดิบ'!$C$3:$C$165,0),35)</f>
        <v>4</v>
      </c>
      <c r="O57" s="86">
        <f>INDEX('dmc2564 ข้อมูลดิบ'!$C$3:$CR$167,MATCH($C59,'dmc2564 ข้อมูลดิบ'!$C$3:$C$165,0),39)</f>
        <v>10</v>
      </c>
      <c r="P57" s="86">
        <f>J57+K57+L57+M57+N57+O57</f>
        <v>27</v>
      </c>
      <c r="Q57" s="86">
        <f>INDEX('dmc2564 ข้อมูลดิบ'!$C$3:$CR$167,MATCH($C59,'dmc2564 ข้อมูลดิบ'!$C$3:$C$165,0),47)</f>
        <v>0</v>
      </c>
      <c r="R57" s="86">
        <f>INDEX('dmc2564 ข้อมูลดิบ'!$C$3:$CR$167,MATCH($C59,'dmc2564 ข้อมูลดิบ'!$C$3:$C$165,0),51)</f>
        <v>0</v>
      </c>
      <c r="S57" s="86">
        <f>INDEX('dmc2564 ข้อมูลดิบ'!$C$3:$CR$167,MATCH($C59,'dmc2564 ข้อมูลดิบ'!$C$3:$C$165,0),55)</f>
        <v>0</v>
      </c>
      <c r="T57" s="86">
        <f>Q57+R57+S57</f>
        <v>0</v>
      </c>
      <c r="U57" s="101">
        <f t="shared" si="5"/>
        <v>30</v>
      </c>
    </row>
    <row r="58" spans="2:21" ht="21" customHeight="1">
      <c r="B58" s="174"/>
      <c r="C58" s="175" t="s">
        <v>288</v>
      </c>
      <c r="D58" s="192" t="s">
        <v>20</v>
      </c>
      <c r="E58" s="86">
        <f>VLOOKUP(C59,'จำนวนครู 25มิย64'!$A$3:$E$164,4,TRUE)</f>
        <v>1</v>
      </c>
      <c r="F58" s="104">
        <f>INDEX('dmc2564 ข้อมูลดิบ'!$C$3:$CR$167,MATCH($C59,'dmc2564 ข้อมูลดิบ'!$C$3:$C$165,0),4)</f>
        <v>0</v>
      </c>
      <c r="G58" s="104">
        <f>INDEX('dmc2564 ข้อมูลดิบ'!$C$3:$CR$167,MATCH($C59,'dmc2564 ข้อมูลดิบ'!$C$3:$C$165,0),8)</f>
        <v>1</v>
      </c>
      <c r="H58" s="104">
        <f>INDEX('dmc2564 ข้อมูลดิบ'!$C$3:$CR$167,MATCH($C59,'dmc2564 ข้อมูลดิบ'!$C$3:$C$165,0),12)</f>
        <v>3</v>
      </c>
      <c r="I58" s="104">
        <f>SUM(F58:H58)</f>
        <v>4</v>
      </c>
      <c r="J58" s="104">
        <f>INDEX('dmc2564 ข้อมูลดิบ'!$C$3:$CR$167,MATCH($C59,'dmc2564 ข้อมูลดิบ'!$C$3:$C$165,0),20)</f>
        <v>6</v>
      </c>
      <c r="K58" s="104">
        <f>INDEX('dmc2564 ข้อมูลดิบ'!$C$3:$CR$167,MATCH($C59,'dmc2564 ข้อมูลดิบ'!$C$3:$C$165,0),24)</f>
        <v>2</v>
      </c>
      <c r="L58" s="105">
        <f>INDEX('dmc2564 ข้อมูลดิบ'!$C$3:$CR$167,MATCH($C59,'dmc2564 ข้อมูลดิบ'!$C$3:$C$165,0),28)</f>
        <v>1</v>
      </c>
      <c r="M58" s="104">
        <f>INDEX('dmc2564 ข้อมูลดิบ'!$C$3:$CR$167,MATCH($C59,'dmc2564 ข้อมูลดิบ'!$C$3:$C$165,0),32)</f>
        <v>0</v>
      </c>
      <c r="N58" s="104">
        <f>INDEX('dmc2564 ข้อมูลดิบ'!$C$3:$CR$167,MATCH($C59,'dmc2564 ข้อมูลดิบ'!$C$3:$C$165,0),36)</f>
        <v>4</v>
      </c>
      <c r="O58" s="104">
        <f>INDEX('dmc2564 ข้อมูลดิบ'!$C$3:$CR$167,MATCH($C59,'dmc2564 ข้อมูลดิบ'!$C$3:$C$165,0),40)</f>
        <v>1</v>
      </c>
      <c r="P58" s="104">
        <f>J58+K58+L58+M58+N58+O58</f>
        <v>14</v>
      </c>
      <c r="Q58" s="104">
        <f>INDEX('dmc2564 ข้อมูลดิบ'!$C$3:$CR$167,MATCH($C59,'dmc2564 ข้อมูลดิบ'!$C$3:$C$165,0),48)</f>
        <v>0</v>
      </c>
      <c r="R58" s="104">
        <f>INDEX('dmc2564 ข้อมูลดิบ'!$C$3:$CR$167,MATCH($C59,'dmc2564 ข้อมูลดิบ'!$C$3:$C$165,0),52)</f>
        <v>0</v>
      </c>
      <c r="S58" s="104">
        <f>INDEX('dmc2564 ข้อมูลดิบ'!$C$3:$CR$167,MATCH($C59,'dmc2564 ข้อมูลดิบ'!$C$3:$C$165,0),56)</f>
        <v>0</v>
      </c>
      <c r="T58" s="104">
        <f>Q58+R58+S58</f>
        <v>0</v>
      </c>
      <c r="U58" s="106">
        <f t="shared" si="5"/>
        <v>18</v>
      </c>
    </row>
    <row r="59" spans="2:21" ht="21" customHeight="1">
      <c r="B59" s="174"/>
      <c r="C59" s="175">
        <v>64020014</v>
      </c>
      <c r="D59" s="193" t="s">
        <v>1</v>
      </c>
      <c r="E59" s="101">
        <f>E57+E58</f>
        <v>3</v>
      </c>
      <c r="F59" s="106">
        <f t="shared" ref="F59:T59" si="15">F57+F58</f>
        <v>0</v>
      </c>
      <c r="G59" s="106">
        <f t="shared" si="15"/>
        <v>3</v>
      </c>
      <c r="H59" s="106">
        <f t="shared" si="15"/>
        <v>4</v>
      </c>
      <c r="I59" s="106">
        <f t="shared" si="15"/>
        <v>7</v>
      </c>
      <c r="J59" s="106">
        <f t="shared" si="15"/>
        <v>9</v>
      </c>
      <c r="K59" s="106">
        <f t="shared" si="15"/>
        <v>4</v>
      </c>
      <c r="L59" s="108">
        <f t="shared" si="15"/>
        <v>4</v>
      </c>
      <c r="M59" s="106">
        <f t="shared" si="15"/>
        <v>5</v>
      </c>
      <c r="N59" s="106">
        <f t="shared" si="15"/>
        <v>8</v>
      </c>
      <c r="O59" s="106">
        <f t="shared" si="15"/>
        <v>11</v>
      </c>
      <c r="P59" s="106">
        <f t="shared" si="15"/>
        <v>41</v>
      </c>
      <c r="Q59" s="106">
        <f t="shared" si="15"/>
        <v>0</v>
      </c>
      <c r="R59" s="106">
        <f t="shared" si="15"/>
        <v>0</v>
      </c>
      <c r="S59" s="106">
        <f t="shared" si="15"/>
        <v>0</v>
      </c>
      <c r="T59" s="106">
        <f t="shared" si="15"/>
        <v>0</v>
      </c>
      <c r="U59" s="106">
        <f t="shared" si="5"/>
        <v>48</v>
      </c>
    </row>
    <row r="60" spans="2:21" ht="21" customHeight="1" thickBot="1">
      <c r="B60" s="178"/>
      <c r="C60" s="179" t="s">
        <v>597</v>
      </c>
      <c r="D60" s="156" t="s">
        <v>15</v>
      </c>
      <c r="E60" s="112"/>
      <c r="F60" s="112">
        <f>INDEX('dmc2564 ข้อมูลดิบ'!$C$3:$CR$167,MATCH($C59,'dmc2564 ข้อมูลดิบ'!$C$3:$C$165,0),6)</f>
        <v>0</v>
      </c>
      <c r="G60" s="112">
        <f>INDEX('dmc2564 ข้อมูลดิบ'!$C$3:$CR$167,MATCH($C59,'dmc2564 ข้อมูลดิบ'!$C$3:$C$165,0),10)</f>
        <v>1</v>
      </c>
      <c r="H60" s="112">
        <f>INDEX('dmc2564 ข้อมูลดิบ'!$C$3:$CR$167,MATCH($C59,'dmc2564 ข้อมูลดิบ'!$C$3:$C$165,0),14)</f>
        <v>1</v>
      </c>
      <c r="I60" s="112">
        <f>SUM(F60:H60)</f>
        <v>2</v>
      </c>
      <c r="J60" s="112">
        <f>INDEX('dmc2564 ข้อมูลดิบ'!$C$3:$CR$167,MATCH($C59,'dmc2564 ข้อมูลดิบ'!$C$3:$C$165,0),22)</f>
        <v>1</v>
      </c>
      <c r="K60" s="112">
        <f>INDEX('dmc2564 ข้อมูลดิบ'!$C$3:$CR$167,MATCH($C59,'dmc2564 ข้อมูลดิบ'!$C$3:$C$165,0),26)</f>
        <v>1</v>
      </c>
      <c r="L60" s="111">
        <f>INDEX('dmc2564 ข้อมูลดิบ'!$C$3:$CR$167,MATCH($C59,'dmc2564 ข้อมูลดิบ'!$C$3:$C$165,0),30)</f>
        <v>1</v>
      </c>
      <c r="M60" s="112">
        <f>INDEX('dmc2564 ข้อมูลดิบ'!$C$3:$CR$167,MATCH($C59,'dmc2564 ข้อมูลดิบ'!$C$3:$C$165,0),34)</f>
        <v>1</v>
      </c>
      <c r="N60" s="112">
        <f>INDEX('dmc2564 ข้อมูลดิบ'!$C$3:$CR$167,MATCH($C59,'dmc2564 ข้อมูลดิบ'!$C$3:$C$165,0),38)</f>
        <v>1</v>
      </c>
      <c r="O60" s="112">
        <f>INDEX('dmc2564 ข้อมูลดิบ'!$C$3:$CR$167,MATCH($C59,'dmc2564 ข้อมูลดิบ'!$C$3:$C$165,0),42)</f>
        <v>1</v>
      </c>
      <c r="P60" s="112">
        <f>J60+K60+L60+M60+N60+O60</f>
        <v>6</v>
      </c>
      <c r="Q60" s="112">
        <f>INDEX('dmc2564 ข้อมูลดิบ'!$C$3:$CR$167,MATCH($C59,'dmc2564 ข้อมูลดิบ'!$C$3:$C$165,0),50)</f>
        <v>0</v>
      </c>
      <c r="R60" s="112">
        <f>INDEX('dmc2564 ข้อมูลดิบ'!$C$3:$CR$167,MATCH($C59,'dmc2564 ข้อมูลดิบ'!$C$3:$C$165,0),54)</f>
        <v>0</v>
      </c>
      <c r="S60" s="112">
        <f>INDEX('dmc2564 ข้อมูลดิบ'!$C$3:$CR$167,MATCH($C59,'dmc2564 ข้อมูลดิบ'!$C$3:$C$165,0),58)</f>
        <v>0</v>
      </c>
      <c r="T60" s="112">
        <f>Q60+R60+S60</f>
        <v>0</v>
      </c>
      <c r="U60" s="113">
        <f t="shared" si="5"/>
        <v>8</v>
      </c>
    </row>
    <row r="61" spans="2:21" ht="21" customHeight="1" thickTop="1">
      <c r="B61" s="174">
        <v>15</v>
      </c>
      <c r="C61" s="172" t="s">
        <v>116</v>
      </c>
      <c r="D61" s="194" t="s">
        <v>18</v>
      </c>
      <c r="E61" s="86">
        <f>VLOOKUP(C63,'จำนวนครู 25มิย64'!$A$3:$E$164,3,TRUE)</f>
        <v>1</v>
      </c>
      <c r="F61" s="86">
        <f>INDEX('dmc2564 ข้อมูลดิบ'!$C$3:$CR$167,MATCH($C63,'dmc2564 ข้อมูลดิบ'!$C$3:$C$165,0),3)</f>
        <v>0</v>
      </c>
      <c r="G61" s="86">
        <f>INDEX('dmc2564 ข้อมูลดิบ'!$C$3:$CR$167,MATCH($C63,'dmc2564 ข้อมูลดิบ'!$C$3:$C$165,0),7)</f>
        <v>0</v>
      </c>
      <c r="H61" s="86">
        <f>INDEX('dmc2564 ข้อมูลดิบ'!$C$3:$CR$167,MATCH($C63,'dmc2564 ข้อมูลดิบ'!$C$3:$C$165,0),11)</f>
        <v>7</v>
      </c>
      <c r="I61" s="86">
        <f>SUM(F61:H61)</f>
        <v>7</v>
      </c>
      <c r="J61" s="86">
        <f>INDEX('dmc2564 ข้อมูลดิบ'!$C$3:$CR$167,MATCH($C63,'dmc2564 ข้อมูลดิบ'!$C$3:$C$165,0),19)</f>
        <v>5</v>
      </c>
      <c r="K61" s="86">
        <f>INDEX('dmc2564 ข้อมูลดิบ'!$C$3:$CR$167,MATCH($C63,'dmc2564 ข้อมูลดิบ'!$C$3:$C$165,0),23)</f>
        <v>4</v>
      </c>
      <c r="L61" s="100">
        <f>INDEX('dmc2564 ข้อมูลดิบ'!$C$3:$CR$167,MATCH($C63,'dmc2564 ข้อมูลดิบ'!$C$3:$C$165,0),27)</f>
        <v>7</v>
      </c>
      <c r="M61" s="86">
        <f>INDEX('dmc2564 ข้อมูลดิบ'!$C$3:$CR$167,MATCH($C63,'dmc2564 ข้อมูลดิบ'!$C$3:$C$165,0),31)</f>
        <v>6</v>
      </c>
      <c r="N61" s="86">
        <f>INDEX('dmc2564 ข้อมูลดิบ'!$C$3:$CR$167,MATCH($C63,'dmc2564 ข้อมูลดิบ'!$C$3:$C$165,0),35)</f>
        <v>4</v>
      </c>
      <c r="O61" s="86">
        <f>INDEX('dmc2564 ข้อมูลดิบ'!$C$3:$CR$167,MATCH($C63,'dmc2564 ข้อมูลดิบ'!$C$3:$C$165,0),39)</f>
        <v>7</v>
      </c>
      <c r="P61" s="86">
        <f>J61+K61+L61+M61+N61+O61</f>
        <v>33</v>
      </c>
      <c r="Q61" s="86">
        <f>INDEX('dmc2564 ข้อมูลดิบ'!$C$3:$CR$167,MATCH($C63,'dmc2564 ข้อมูลดิบ'!$C$3:$C$165,0),47)</f>
        <v>0</v>
      </c>
      <c r="R61" s="86">
        <f>INDEX('dmc2564 ข้อมูลดิบ'!$C$3:$CR$167,MATCH($C63,'dmc2564 ข้อมูลดิบ'!$C$3:$C$165,0),51)</f>
        <v>0</v>
      </c>
      <c r="S61" s="86">
        <f>INDEX('dmc2564 ข้อมูลดิบ'!$C$3:$CR$167,MATCH($C63,'dmc2564 ข้อมูลดิบ'!$C$3:$C$165,0),55)</f>
        <v>0</v>
      </c>
      <c r="T61" s="86">
        <f>Q61+R61+S61</f>
        <v>0</v>
      </c>
      <c r="U61" s="101">
        <f t="shared" si="5"/>
        <v>40</v>
      </c>
    </row>
    <row r="62" spans="2:21" ht="21" customHeight="1">
      <c r="B62" s="174"/>
      <c r="C62" s="175" t="s">
        <v>256</v>
      </c>
      <c r="D62" s="192" t="s">
        <v>20</v>
      </c>
      <c r="E62" s="86">
        <f>VLOOKUP(C63,'จำนวนครู 25มิย64'!$A$3:$E$164,4,TRUE)</f>
        <v>3</v>
      </c>
      <c r="F62" s="104">
        <f>INDEX('dmc2564 ข้อมูลดิบ'!$C$3:$CR$167,MATCH($C63,'dmc2564 ข้อมูลดิบ'!$C$3:$C$165,0),4)</f>
        <v>0</v>
      </c>
      <c r="G62" s="104">
        <f>INDEX('dmc2564 ข้อมูลดิบ'!$C$3:$CR$167,MATCH($C63,'dmc2564 ข้อมูลดิบ'!$C$3:$C$165,0),8)</f>
        <v>0</v>
      </c>
      <c r="H62" s="104">
        <f>INDEX('dmc2564 ข้อมูลดิบ'!$C$3:$CR$167,MATCH($C63,'dmc2564 ข้อมูลดิบ'!$C$3:$C$165,0),12)</f>
        <v>3</v>
      </c>
      <c r="I62" s="104">
        <f>SUM(F62:H62)</f>
        <v>3</v>
      </c>
      <c r="J62" s="104">
        <f>INDEX('dmc2564 ข้อมูลดิบ'!$C$3:$CR$167,MATCH($C63,'dmc2564 ข้อมูลดิบ'!$C$3:$C$165,0),20)</f>
        <v>4</v>
      </c>
      <c r="K62" s="104">
        <f>INDEX('dmc2564 ข้อมูลดิบ'!$C$3:$CR$167,MATCH($C63,'dmc2564 ข้อมูลดิบ'!$C$3:$C$165,0),24)</f>
        <v>2</v>
      </c>
      <c r="L62" s="105">
        <f>INDEX('dmc2564 ข้อมูลดิบ'!$C$3:$CR$167,MATCH($C63,'dmc2564 ข้อมูลดิบ'!$C$3:$C$165,0),28)</f>
        <v>1</v>
      </c>
      <c r="M62" s="104">
        <f>INDEX('dmc2564 ข้อมูลดิบ'!$C$3:$CR$167,MATCH($C63,'dmc2564 ข้อมูลดิบ'!$C$3:$C$165,0),32)</f>
        <v>6</v>
      </c>
      <c r="N62" s="104">
        <f>INDEX('dmc2564 ข้อมูลดิบ'!$C$3:$CR$167,MATCH($C63,'dmc2564 ข้อมูลดิบ'!$C$3:$C$165,0),36)</f>
        <v>6</v>
      </c>
      <c r="O62" s="104">
        <f>INDEX('dmc2564 ข้อมูลดิบ'!$C$3:$CR$167,MATCH($C63,'dmc2564 ข้อมูลดิบ'!$C$3:$C$165,0),40)</f>
        <v>5</v>
      </c>
      <c r="P62" s="104">
        <f>J62+K62+L62+M62+N62+O62</f>
        <v>24</v>
      </c>
      <c r="Q62" s="104">
        <f>INDEX('dmc2564 ข้อมูลดิบ'!$C$3:$CR$167,MATCH($C63,'dmc2564 ข้อมูลดิบ'!$C$3:$C$165,0),48)</f>
        <v>0</v>
      </c>
      <c r="R62" s="104">
        <f>INDEX('dmc2564 ข้อมูลดิบ'!$C$3:$CR$167,MATCH($C63,'dmc2564 ข้อมูลดิบ'!$C$3:$C$165,0),52)</f>
        <v>0</v>
      </c>
      <c r="S62" s="104">
        <f>INDEX('dmc2564 ข้อมูลดิบ'!$C$3:$CR$167,MATCH($C63,'dmc2564 ข้อมูลดิบ'!$C$3:$C$165,0),56)</f>
        <v>0</v>
      </c>
      <c r="T62" s="104">
        <f>Q62+R62+S62</f>
        <v>0</v>
      </c>
      <c r="U62" s="106">
        <f t="shared" si="5"/>
        <v>27</v>
      </c>
    </row>
    <row r="63" spans="2:21" ht="21" customHeight="1">
      <c r="B63" s="174"/>
      <c r="C63" s="175">
        <v>64020015</v>
      </c>
      <c r="D63" s="193" t="s">
        <v>1</v>
      </c>
      <c r="E63" s="101">
        <f>E61+E62</f>
        <v>4</v>
      </c>
      <c r="F63" s="106">
        <f t="shared" ref="F63:T63" si="16">F61+F62</f>
        <v>0</v>
      </c>
      <c r="G63" s="106">
        <f t="shared" si="16"/>
        <v>0</v>
      </c>
      <c r="H63" s="106">
        <f t="shared" si="16"/>
        <v>10</v>
      </c>
      <c r="I63" s="106">
        <f t="shared" si="16"/>
        <v>10</v>
      </c>
      <c r="J63" s="106">
        <f t="shared" si="16"/>
        <v>9</v>
      </c>
      <c r="K63" s="106">
        <f t="shared" si="16"/>
        <v>6</v>
      </c>
      <c r="L63" s="108">
        <f t="shared" si="16"/>
        <v>8</v>
      </c>
      <c r="M63" s="106">
        <f t="shared" si="16"/>
        <v>12</v>
      </c>
      <c r="N63" s="106">
        <f t="shared" si="16"/>
        <v>10</v>
      </c>
      <c r="O63" s="106">
        <f t="shared" si="16"/>
        <v>12</v>
      </c>
      <c r="P63" s="106">
        <f t="shared" si="16"/>
        <v>57</v>
      </c>
      <c r="Q63" s="106">
        <f t="shared" si="16"/>
        <v>0</v>
      </c>
      <c r="R63" s="106">
        <f t="shared" si="16"/>
        <v>0</v>
      </c>
      <c r="S63" s="106">
        <f t="shared" si="16"/>
        <v>0</v>
      </c>
      <c r="T63" s="106">
        <f t="shared" si="16"/>
        <v>0</v>
      </c>
      <c r="U63" s="106">
        <f t="shared" si="5"/>
        <v>67</v>
      </c>
    </row>
    <row r="64" spans="2:21" ht="21" customHeight="1" thickBot="1">
      <c r="B64" s="178"/>
      <c r="C64" s="179" t="s">
        <v>600</v>
      </c>
      <c r="D64" s="156" t="s">
        <v>15</v>
      </c>
      <c r="E64" s="112"/>
      <c r="F64" s="112">
        <f>INDEX('dmc2564 ข้อมูลดิบ'!$C$3:$CR$167,MATCH($C63,'dmc2564 ข้อมูลดิบ'!$C$3:$C$165,0),6)</f>
        <v>0</v>
      </c>
      <c r="G64" s="112">
        <f>INDEX('dmc2564 ข้อมูลดิบ'!$C$3:$CR$167,MATCH($C63,'dmc2564 ข้อมูลดิบ'!$C$3:$C$165,0),10)</f>
        <v>0</v>
      </c>
      <c r="H64" s="112">
        <f>INDEX('dmc2564 ข้อมูลดิบ'!$C$3:$CR$167,MATCH($C63,'dmc2564 ข้อมูลดิบ'!$C$3:$C$165,0),14)</f>
        <v>1</v>
      </c>
      <c r="I64" s="112">
        <f>SUM(F64:H64)</f>
        <v>1</v>
      </c>
      <c r="J64" s="112">
        <f>INDEX('dmc2564 ข้อมูลดิบ'!$C$3:$CR$167,MATCH($C63,'dmc2564 ข้อมูลดิบ'!$C$3:$C$165,0),22)</f>
        <v>1</v>
      </c>
      <c r="K64" s="112">
        <f>INDEX('dmc2564 ข้อมูลดิบ'!$C$3:$CR$167,MATCH($C63,'dmc2564 ข้อมูลดิบ'!$C$3:$C$165,0),26)</f>
        <v>1</v>
      </c>
      <c r="L64" s="111">
        <f>INDEX('dmc2564 ข้อมูลดิบ'!$C$3:$CR$167,MATCH($C63,'dmc2564 ข้อมูลดิบ'!$C$3:$C$165,0),30)</f>
        <v>1</v>
      </c>
      <c r="M64" s="112">
        <f>INDEX('dmc2564 ข้อมูลดิบ'!$C$3:$CR$167,MATCH($C63,'dmc2564 ข้อมูลดิบ'!$C$3:$C$165,0),34)</f>
        <v>1</v>
      </c>
      <c r="N64" s="112">
        <f>INDEX('dmc2564 ข้อมูลดิบ'!$C$3:$CR$167,MATCH($C63,'dmc2564 ข้อมูลดิบ'!$C$3:$C$165,0),38)</f>
        <v>1</v>
      </c>
      <c r="O64" s="112">
        <f>INDEX('dmc2564 ข้อมูลดิบ'!$C$3:$CR$167,MATCH($C63,'dmc2564 ข้อมูลดิบ'!$C$3:$C$165,0),42)</f>
        <v>1</v>
      </c>
      <c r="P64" s="112">
        <f>J64+K64+L64+M64+N64+O64</f>
        <v>6</v>
      </c>
      <c r="Q64" s="112">
        <f>INDEX('dmc2564 ข้อมูลดิบ'!$C$3:$CR$167,MATCH($C63,'dmc2564 ข้อมูลดิบ'!$C$3:$C$165,0),50)</f>
        <v>0</v>
      </c>
      <c r="R64" s="112">
        <f>INDEX('dmc2564 ข้อมูลดิบ'!$C$3:$CR$167,MATCH($C63,'dmc2564 ข้อมูลดิบ'!$C$3:$C$165,0),54)</f>
        <v>0</v>
      </c>
      <c r="S64" s="112">
        <f>INDEX('dmc2564 ข้อมูลดิบ'!$C$3:$CR$167,MATCH($C63,'dmc2564 ข้อมูลดิบ'!$C$3:$C$165,0),58)</f>
        <v>0</v>
      </c>
      <c r="T64" s="112">
        <f>Q64+R64+S64</f>
        <v>0</v>
      </c>
      <c r="U64" s="113">
        <f t="shared" si="5"/>
        <v>7</v>
      </c>
    </row>
    <row r="65" spans="2:21" ht="21" customHeight="1" thickTop="1">
      <c r="B65" s="174">
        <v>16</v>
      </c>
      <c r="C65" s="172" t="s">
        <v>117</v>
      </c>
      <c r="D65" s="194" t="s">
        <v>18</v>
      </c>
      <c r="E65" s="86">
        <f>VLOOKUP(C67,'จำนวนครู 25มิย64'!$A$3:$E$164,3,TRUE)</f>
        <v>0</v>
      </c>
      <c r="F65" s="104">
        <f>INDEX('dmc2564 ข้อมูลดิบ'!$C$3:$CR$167,MATCH($C67,'dmc2564 ข้อมูลดิบ'!$C$3:$C$165,0),3)</f>
        <v>0</v>
      </c>
      <c r="G65" s="104">
        <f>INDEX('dmc2564 ข้อมูลดิบ'!$C$3:$CR$167,MATCH($C67,'dmc2564 ข้อมูลดิบ'!$C$3:$C$165,0),7)</f>
        <v>0</v>
      </c>
      <c r="H65" s="104">
        <f>INDEX('dmc2564 ข้อมูลดิบ'!$C$3:$CR$167,MATCH($C67,'dmc2564 ข้อมูลดิบ'!$C$3:$C$165,0),11)</f>
        <v>0</v>
      </c>
      <c r="I65" s="104">
        <f>SUM(F65:H65)</f>
        <v>0</v>
      </c>
      <c r="J65" s="104">
        <f>INDEX('dmc2564 ข้อมูลดิบ'!$C$3:$CR$167,MATCH($C67,'dmc2564 ข้อมูลดิบ'!$C$3:$C$165,0),19)</f>
        <v>0</v>
      </c>
      <c r="K65" s="104">
        <f>INDEX('dmc2564 ข้อมูลดิบ'!$C$3:$CR$167,MATCH($C67,'dmc2564 ข้อมูลดิบ'!$C$3:$C$165,0),23)</f>
        <v>0</v>
      </c>
      <c r="L65" s="105">
        <f>INDEX('dmc2564 ข้อมูลดิบ'!$C$3:$CR$167,MATCH($C67,'dmc2564 ข้อมูลดิบ'!$C$3:$C$165,0),27)</f>
        <v>1</v>
      </c>
      <c r="M65" s="104">
        <f>INDEX('dmc2564 ข้อมูลดิบ'!$C$3:$CR$167,MATCH($C67,'dmc2564 ข้อมูลดิบ'!$C$3:$C$165,0),31)</f>
        <v>2</v>
      </c>
      <c r="N65" s="104">
        <f>INDEX('dmc2564 ข้อมูลดิบ'!$C$3:$CR$167,MATCH($C67,'dmc2564 ข้อมูลดิบ'!$C$3:$C$165,0),35)</f>
        <v>2</v>
      </c>
      <c r="O65" s="104">
        <f>INDEX('dmc2564 ข้อมูลดิบ'!$C$3:$CR$167,MATCH($C67,'dmc2564 ข้อมูลดิบ'!$C$3:$C$165,0),39)</f>
        <v>2</v>
      </c>
      <c r="P65" s="104">
        <f>J65+K65+L65+M65+N65+O65</f>
        <v>7</v>
      </c>
      <c r="Q65" s="104">
        <f>INDEX('dmc2564 ข้อมูลดิบ'!$C$3:$CR$167,MATCH($C67,'dmc2564 ข้อมูลดิบ'!$C$3:$C$165,0),47)</f>
        <v>0</v>
      </c>
      <c r="R65" s="104">
        <f>INDEX('dmc2564 ข้อมูลดิบ'!$C$3:$CR$167,MATCH($C67,'dmc2564 ข้อมูลดิบ'!$C$3:$C$165,0),51)</f>
        <v>0</v>
      </c>
      <c r="S65" s="104">
        <f>INDEX('dmc2564 ข้อมูลดิบ'!$C$3:$CR$167,MATCH($C67,'dmc2564 ข้อมูลดิบ'!$C$3:$C$165,0),55)</f>
        <v>0</v>
      </c>
      <c r="T65" s="104">
        <f>Q65+R65+S65</f>
        <v>0</v>
      </c>
      <c r="U65" s="106">
        <f t="shared" si="5"/>
        <v>7</v>
      </c>
    </row>
    <row r="66" spans="2:21" ht="21" customHeight="1">
      <c r="B66" s="174"/>
      <c r="C66" s="175" t="s">
        <v>118</v>
      </c>
      <c r="D66" s="192" t="s">
        <v>20</v>
      </c>
      <c r="E66" s="86">
        <f>VLOOKUP(C67,'จำนวนครู 25มิย64'!$A$3:$E$164,4,TRUE)</f>
        <v>2</v>
      </c>
      <c r="F66" s="104">
        <f>INDEX('dmc2564 ข้อมูลดิบ'!$C$3:$CR$167,MATCH($C67,'dmc2564 ข้อมูลดิบ'!$C$3:$C$165,0),4)</f>
        <v>0</v>
      </c>
      <c r="G66" s="104">
        <f>INDEX('dmc2564 ข้อมูลดิบ'!$C$3:$CR$167,MATCH($C67,'dmc2564 ข้อมูลดิบ'!$C$3:$C$165,0),8)</f>
        <v>0</v>
      </c>
      <c r="H66" s="104">
        <f>INDEX('dmc2564 ข้อมูลดิบ'!$C$3:$CR$167,MATCH($C67,'dmc2564 ข้อมูลดิบ'!$C$3:$C$165,0),12)</f>
        <v>0</v>
      </c>
      <c r="I66" s="104">
        <f>SUM(F66:H66)</f>
        <v>0</v>
      </c>
      <c r="J66" s="104">
        <f>INDEX('dmc2564 ข้อมูลดิบ'!$C$3:$CR$167,MATCH($C67,'dmc2564 ข้อมูลดิบ'!$C$3:$C$165,0),20)</f>
        <v>0</v>
      </c>
      <c r="K66" s="104">
        <f>INDEX('dmc2564 ข้อมูลดิบ'!$C$3:$CR$167,MATCH($C67,'dmc2564 ข้อมูลดิบ'!$C$3:$C$165,0),24)</f>
        <v>0</v>
      </c>
      <c r="L66" s="105">
        <f>INDEX('dmc2564 ข้อมูลดิบ'!$C$3:$CR$167,MATCH($C67,'dmc2564 ข้อมูลดิบ'!$C$3:$C$165,0),28)</f>
        <v>0</v>
      </c>
      <c r="M66" s="104">
        <f>INDEX('dmc2564 ข้อมูลดิบ'!$C$3:$CR$167,MATCH($C67,'dmc2564 ข้อมูลดิบ'!$C$3:$C$165,0),32)</f>
        <v>1</v>
      </c>
      <c r="N66" s="104">
        <f>INDEX('dmc2564 ข้อมูลดิบ'!$C$3:$CR$167,MATCH($C67,'dmc2564 ข้อมูลดิบ'!$C$3:$C$165,0),36)</f>
        <v>2</v>
      </c>
      <c r="O66" s="104">
        <f>INDEX('dmc2564 ข้อมูลดิบ'!$C$3:$CR$167,MATCH($C67,'dmc2564 ข้อมูลดิบ'!$C$3:$C$165,0),40)</f>
        <v>2</v>
      </c>
      <c r="P66" s="104">
        <f>J66+K66+L66+M66+N66+O66</f>
        <v>5</v>
      </c>
      <c r="Q66" s="104">
        <f>INDEX('dmc2564 ข้อมูลดิบ'!$C$3:$CR$167,MATCH($C67,'dmc2564 ข้อมูลดิบ'!$C$3:$C$165,0),48)</f>
        <v>0</v>
      </c>
      <c r="R66" s="104">
        <f>INDEX('dmc2564 ข้อมูลดิบ'!$C$3:$CR$167,MATCH($C67,'dmc2564 ข้อมูลดิบ'!$C$3:$C$165,0),52)</f>
        <v>0</v>
      </c>
      <c r="S66" s="104">
        <f>INDEX('dmc2564 ข้อมูลดิบ'!$C$3:$CR$167,MATCH($C67,'dmc2564 ข้อมูลดิบ'!$C$3:$C$165,0),56)</f>
        <v>0</v>
      </c>
      <c r="T66" s="104">
        <f>Q66+R66+S66</f>
        <v>0</v>
      </c>
      <c r="U66" s="106">
        <f t="shared" si="5"/>
        <v>5</v>
      </c>
    </row>
    <row r="67" spans="2:21" ht="21" customHeight="1">
      <c r="B67" s="174"/>
      <c r="C67" s="175">
        <v>64020016</v>
      </c>
      <c r="D67" s="193" t="s">
        <v>1</v>
      </c>
      <c r="E67" s="101">
        <f>E65+E66</f>
        <v>2</v>
      </c>
      <c r="F67" s="106">
        <f t="shared" ref="F67:T67" si="17">F65+F66</f>
        <v>0</v>
      </c>
      <c r="G67" s="106">
        <f t="shared" si="17"/>
        <v>0</v>
      </c>
      <c r="H67" s="106">
        <f t="shared" si="17"/>
        <v>0</v>
      </c>
      <c r="I67" s="106">
        <f t="shared" si="17"/>
        <v>0</v>
      </c>
      <c r="J67" s="106">
        <f t="shared" si="17"/>
        <v>0</v>
      </c>
      <c r="K67" s="106">
        <f t="shared" si="17"/>
        <v>0</v>
      </c>
      <c r="L67" s="108">
        <f t="shared" si="17"/>
        <v>1</v>
      </c>
      <c r="M67" s="106">
        <f t="shared" si="17"/>
        <v>3</v>
      </c>
      <c r="N67" s="106">
        <f t="shared" si="17"/>
        <v>4</v>
      </c>
      <c r="O67" s="106">
        <f t="shared" si="17"/>
        <v>4</v>
      </c>
      <c r="P67" s="106">
        <f t="shared" si="17"/>
        <v>12</v>
      </c>
      <c r="Q67" s="106">
        <f t="shared" si="17"/>
        <v>0</v>
      </c>
      <c r="R67" s="106">
        <f t="shared" si="17"/>
        <v>0</v>
      </c>
      <c r="S67" s="106">
        <f t="shared" si="17"/>
        <v>0</v>
      </c>
      <c r="T67" s="106">
        <f t="shared" si="17"/>
        <v>0</v>
      </c>
      <c r="U67" s="106">
        <f t="shared" si="5"/>
        <v>12</v>
      </c>
    </row>
    <row r="68" spans="2:21" ht="21" customHeight="1" thickBot="1">
      <c r="B68" s="178"/>
      <c r="C68" s="179" t="s">
        <v>543</v>
      </c>
      <c r="D68" s="156" t="s">
        <v>15</v>
      </c>
      <c r="E68" s="112"/>
      <c r="F68" s="112">
        <f>INDEX('dmc2564 ข้อมูลดิบ'!$C$3:$CR$167,MATCH($C67,'dmc2564 ข้อมูลดิบ'!$C$3:$C$165,0),6)</f>
        <v>0</v>
      </c>
      <c r="G68" s="112">
        <f>INDEX('dmc2564 ข้อมูลดิบ'!$C$3:$CR$167,MATCH($C67,'dmc2564 ข้อมูลดิบ'!$C$3:$C$165,0),10)</f>
        <v>0</v>
      </c>
      <c r="H68" s="112">
        <f>INDEX('dmc2564 ข้อมูลดิบ'!$C$3:$CR$167,MATCH($C67,'dmc2564 ข้อมูลดิบ'!$C$3:$C$165,0),14)</f>
        <v>0</v>
      </c>
      <c r="I68" s="112">
        <f>SUM(F68:H68)</f>
        <v>0</v>
      </c>
      <c r="J68" s="112">
        <f>INDEX('dmc2564 ข้อมูลดิบ'!$C$3:$CR$167,MATCH($C67,'dmc2564 ข้อมูลดิบ'!$C$3:$C$165,0),22)</f>
        <v>0</v>
      </c>
      <c r="K68" s="112">
        <f>INDEX('dmc2564 ข้อมูลดิบ'!$C$3:$CR$167,MATCH($C67,'dmc2564 ข้อมูลดิบ'!$C$3:$C$165,0),26)</f>
        <v>0</v>
      </c>
      <c r="L68" s="111">
        <f>INDEX('dmc2564 ข้อมูลดิบ'!$C$3:$CR$167,MATCH($C67,'dmc2564 ข้อมูลดิบ'!$C$3:$C$165,0),30)</f>
        <v>1</v>
      </c>
      <c r="M68" s="112">
        <f>INDEX('dmc2564 ข้อมูลดิบ'!$C$3:$CR$167,MATCH($C67,'dmc2564 ข้อมูลดิบ'!$C$3:$C$165,0),34)</f>
        <v>1</v>
      </c>
      <c r="N68" s="112">
        <f>INDEX('dmc2564 ข้อมูลดิบ'!$C$3:$CR$167,MATCH($C67,'dmc2564 ข้อมูลดิบ'!$C$3:$C$165,0),38)</f>
        <v>1</v>
      </c>
      <c r="O68" s="112">
        <f>INDEX('dmc2564 ข้อมูลดิบ'!$C$3:$CR$167,MATCH($C67,'dmc2564 ข้อมูลดิบ'!$C$3:$C$165,0),42)</f>
        <v>1</v>
      </c>
      <c r="P68" s="112">
        <f>J68+K68+L68+M68+N68+O68</f>
        <v>4</v>
      </c>
      <c r="Q68" s="112">
        <f>INDEX('dmc2564 ข้อมูลดิบ'!$C$3:$CR$167,MATCH($C67,'dmc2564 ข้อมูลดิบ'!$C$3:$C$165,0),50)</f>
        <v>0</v>
      </c>
      <c r="R68" s="112">
        <f>INDEX('dmc2564 ข้อมูลดิบ'!$C$3:$CR$167,MATCH($C67,'dmc2564 ข้อมูลดิบ'!$C$3:$C$165,0),54)</f>
        <v>0</v>
      </c>
      <c r="S68" s="112">
        <f>INDEX('dmc2564 ข้อมูลดิบ'!$C$3:$CR$167,MATCH($C67,'dmc2564 ข้อมูลดิบ'!$C$3:$C$165,0),58)</f>
        <v>0</v>
      </c>
      <c r="T68" s="112">
        <f>Q68+R68+S68</f>
        <v>0</v>
      </c>
      <c r="U68" s="113">
        <f t="shared" si="5"/>
        <v>4</v>
      </c>
    </row>
    <row r="69" spans="2:21" ht="21" customHeight="1" thickTop="1">
      <c r="B69" s="174">
        <v>17</v>
      </c>
      <c r="C69" s="172" t="s">
        <v>119</v>
      </c>
      <c r="D69" s="194" t="s">
        <v>18</v>
      </c>
      <c r="E69" s="86">
        <f>VLOOKUP(C71,'จำนวนครู 25มิย64'!$A$3:$E$164,3,TRUE)</f>
        <v>0</v>
      </c>
      <c r="F69" s="86">
        <f>INDEX('dmc2564 ข้อมูลดิบ'!$C$3:$CR$167,MATCH($C71,'dmc2564 ข้อมูลดิบ'!$C$3:$C$165,0),3)</f>
        <v>0</v>
      </c>
      <c r="G69" s="86">
        <f>INDEX('dmc2564 ข้อมูลดิบ'!$C$3:$CR$167,MATCH($C71,'dmc2564 ข้อมูลดิบ'!$C$3:$C$165,0),7)</f>
        <v>3</v>
      </c>
      <c r="H69" s="86">
        <f>INDEX('dmc2564 ข้อมูลดิบ'!$C$3:$CR$167,MATCH($C71,'dmc2564 ข้อมูลดิบ'!$C$3:$C$165,0),11)</f>
        <v>6</v>
      </c>
      <c r="I69" s="86">
        <f>SUM(F69:H69)</f>
        <v>9</v>
      </c>
      <c r="J69" s="86">
        <f>INDEX('dmc2564 ข้อมูลดิบ'!$C$3:$CR$167,MATCH($C71,'dmc2564 ข้อมูลดิบ'!$C$3:$C$165,0),19)</f>
        <v>5</v>
      </c>
      <c r="K69" s="86">
        <f>INDEX('dmc2564 ข้อมูลดิบ'!$C$3:$CR$167,MATCH($C71,'dmc2564 ข้อมูลดิบ'!$C$3:$C$165,0),23)</f>
        <v>7</v>
      </c>
      <c r="L69" s="100">
        <f>INDEX('dmc2564 ข้อมูลดิบ'!$C$3:$CR$167,MATCH($C71,'dmc2564 ข้อมูลดิบ'!$C$3:$C$165,0),27)</f>
        <v>5</v>
      </c>
      <c r="M69" s="86">
        <f>INDEX('dmc2564 ข้อมูลดิบ'!$C$3:$CR$167,MATCH($C71,'dmc2564 ข้อมูลดิบ'!$C$3:$C$165,0),31)</f>
        <v>7</v>
      </c>
      <c r="N69" s="86">
        <f>INDEX('dmc2564 ข้อมูลดิบ'!$C$3:$CR$167,MATCH($C71,'dmc2564 ข้อมูลดิบ'!$C$3:$C$165,0),35)</f>
        <v>1</v>
      </c>
      <c r="O69" s="86">
        <f>INDEX('dmc2564 ข้อมูลดิบ'!$C$3:$CR$167,MATCH($C71,'dmc2564 ข้อมูลดิบ'!$C$3:$C$165,0),39)</f>
        <v>5</v>
      </c>
      <c r="P69" s="86">
        <f>J69+K69+L69+M69+N69+O69</f>
        <v>30</v>
      </c>
      <c r="Q69" s="86">
        <f>INDEX('dmc2564 ข้อมูลดิบ'!$C$3:$CR$167,MATCH($C71,'dmc2564 ข้อมูลดิบ'!$C$3:$C$165,0),47)</f>
        <v>0</v>
      </c>
      <c r="R69" s="86">
        <f>INDEX('dmc2564 ข้อมูลดิบ'!$C$3:$CR$167,MATCH($C71,'dmc2564 ข้อมูลดิบ'!$C$3:$C$165,0),51)</f>
        <v>0</v>
      </c>
      <c r="S69" s="86">
        <f>INDEX('dmc2564 ข้อมูลดิบ'!$C$3:$CR$167,MATCH($C71,'dmc2564 ข้อมูลดิบ'!$C$3:$C$165,0),55)</f>
        <v>0</v>
      </c>
      <c r="T69" s="86">
        <f>Q69+R69+S69</f>
        <v>0</v>
      </c>
      <c r="U69" s="101">
        <f t="shared" si="5"/>
        <v>39</v>
      </c>
    </row>
    <row r="70" spans="2:21" ht="21" customHeight="1">
      <c r="B70" s="174"/>
      <c r="C70" s="175" t="s">
        <v>120</v>
      </c>
      <c r="D70" s="192" t="s">
        <v>20</v>
      </c>
      <c r="E70" s="86">
        <f>VLOOKUP(C71,'จำนวนครู 25มิย64'!$A$3:$E$164,4,TRUE)</f>
        <v>4</v>
      </c>
      <c r="F70" s="104">
        <f>INDEX('dmc2564 ข้อมูลดิบ'!$C$3:$CR$167,MATCH($C71,'dmc2564 ข้อมูลดิบ'!$C$3:$C$165,0),4)</f>
        <v>0</v>
      </c>
      <c r="G70" s="104">
        <f>INDEX('dmc2564 ข้อมูลดิบ'!$C$3:$CR$167,MATCH($C71,'dmc2564 ข้อมูลดิบ'!$C$3:$C$165,0),8)</f>
        <v>1</v>
      </c>
      <c r="H70" s="104">
        <f>INDEX('dmc2564 ข้อมูลดิบ'!$C$3:$CR$167,MATCH($C71,'dmc2564 ข้อมูลดิบ'!$C$3:$C$165,0),12)</f>
        <v>5</v>
      </c>
      <c r="I70" s="104">
        <f>SUM(F70:H70)</f>
        <v>6</v>
      </c>
      <c r="J70" s="104">
        <f>INDEX('dmc2564 ข้อมูลดิบ'!$C$3:$CR$167,MATCH($C71,'dmc2564 ข้อมูลดิบ'!$C$3:$C$165,0),20)</f>
        <v>3</v>
      </c>
      <c r="K70" s="104">
        <f>INDEX('dmc2564 ข้อมูลดิบ'!$C$3:$CR$167,MATCH($C71,'dmc2564 ข้อมูลดิบ'!$C$3:$C$165,0),24)</f>
        <v>6</v>
      </c>
      <c r="L70" s="105">
        <f>INDEX('dmc2564 ข้อมูลดิบ'!$C$3:$CR$167,MATCH($C71,'dmc2564 ข้อมูลดิบ'!$C$3:$C$165,0),28)</f>
        <v>6</v>
      </c>
      <c r="M70" s="104">
        <f>INDEX('dmc2564 ข้อมูลดิบ'!$C$3:$CR$167,MATCH($C71,'dmc2564 ข้อมูลดิบ'!$C$3:$C$165,0),32)</f>
        <v>4</v>
      </c>
      <c r="N70" s="104">
        <f>INDEX('dmc2564 ข้อมูลดิบ'!$C$3:$CR$167,MATCH($C71,'dmc2564 ข้อมูลดิบ'!$C$3:$C$165,0),36)</f>
        <v>1</v>
      </c>
      <c r="O70" s="104">
        <f>INDEX('dmc2564 ข้อมูลดิบ'!$C$3:$CR$167,MATCH($C71,'dmc2564 ข้อมูลดิบ'!$C$3:$C$165,0),40)</f>
        <v>1</v>
      </c>
      <c r="P70" s="104">
        <f>J70+K70+L70+M70+N70+O70</f>
        <v>21</v>
      </c>
      <c r="Q70" s="104">
        <f>INDEX('dmc2564 ข้อมูลดิบ'!$C$3:$CR$167,MATCH($C71,'dmc2564 ข้อมูลดิบ'!$C$3:$C$165,0),48)</f>
        <v>0</v>
      </c>
      <c r="R70" s="104">
        <f>INDEX('dmc2564 ข้อมูลดิบ'!$C$3:$CR$167,MATCH($C71,'dmc2564 ข้อมูลดิบ'!$C$3:$C$165,0),52)</f>
        <v>0</v>
      </c>
      <c r="S70" s="104">
        <f>INDEX('dmc2564 ข้อมูลดิบ'!$C$3:$CR$167,MATCH($C71,'dmc2564 ข้อมูลดิบ'!$C$3:$C$165,0),56)</f>
        <v>0</v>
      </c>
      <c r="T70" s="104">
        <f>Q70+R70+S70</f>
        <v>0</v>
      </c>
      <c r="U70" s="106">
        <f t="shared" si="5"/>
        <v>27</v>
      </c>
    </row>
    <row r="71" spans="2:21" ht="21" customHeight="1">
      <c r="B71" s="174"/>
      <c r="C71" s="175">
        <v>64020018</v>
      </c>
      <c r="D71" s="193" t="s">
        <v>1</v>
      </c>
      <c r="E71" s="101">
        <f t="shared" ref="E71:T71" si="18">E69+E70</f>
        <v>4</v>
      </c>
      <c r="F71" s="106">
        <f t="shared" si="18"/>
        <v>0</v>
      </c>
      <c r="G71" s="106">
        <f t="shared" si="18"/>
        <v>4</v>
      </c>
      <c r="H71" s="106">
        <f t="shared" si="18"/>
        <v>11</v>
      </c>
      <c r="I71" s="106">
        <f t="shared" si="18"/>
        <v>15</v>
      </c>
      <c r="J71" s="106">
        <f t="shared" si="18"/>
        <v>8</v>
      </c>
      <c r="K71" s="106">
        <f t="shared" si="18"/>
        <v>13</v>
      </c>
      <c r="L71" s="108">
        <f t="shared" si="18"/>
        <v>11</v>
      </c>
      <c r="M71" s="106">
        <f t="shared" si="18"/>
        <v>11</v>
      </c>
      <c r="N71" s="106">
        <f t="shared" si="18"/>
        <v>2</v>
      </c>
      <c r="O71" s="106">
        <f t="shared" si="18"/>
        <v>6</v>
      </c>
      <c r="P71" s="106">
        <f t="shared" si="18"/>
        <v>51</v>
      </c>
      <c r="Q71" s="106">
        <f t="shared" si="18"/>
        <v>0</v>
      </c>
      <c r="R71" s="106">
        <f t="shared" si="18"/>
        <v>0</v>
      </c>
      <c r="S71" s="106">
        <f t="shared" si="18"/>
        <v>0</v>
      </c>
      <c r="T71" s="106">
        <f t="shared" si="18"/>
        <v>0</v>
      </c>
      <c r="U71" s="106">
        <f t="shared" si="5"/>
        <v>66</v>
      </c>
    </row>
    <row r="72" spans="2:21" ht="21" customHeight="1" thickBot="1">
      <c r="B72" s="178"/>
      <c r="C72" s="179" t="s">
        <v>535</v>
      </c>
      <c r="D72" s="156" t="s">
        <v>15</v>
      </c>
      <c r="E72" s="112"/>
      <c r="F72" s="112">
        <f>INDEX('dmc2564 ข้อมูลดิบ'!$C$3:$CR$167,MATCH($C71,'dmc2564 ข้อมูลดิบ'!$C$3:$C$165,0),6)</f>
        <v>0</v>
      </c>
      <c r="G72" s="112">
        <f>INDEX('dmc2564 ข้อมูลดิบ'!$C$3:$CR$167,MATCH($C71,'dmc2564 ข้อมูลดิบ'!$C$3:$C$165,0),10)</f>
        <v>1</v>
      </c>
      <c r="H72" s="112">
        <f>INDEX('dmc2564 ข้อมูลดิบ'!$C$3:$CR$167,MATCH($C71,'dmc2564 ข้อมูลดิบ'!$C$3:$C$165,0),14)</f>
        <v>1</v>
      </c>
      <c r="I72" s="112">
        <f>SUM(F72:H72)</f>
        <v>2</v>
      </c>
      <c r="J72" s="112">
        <f>INDEX('dmc2564 ข้อมูลดิบ'!$C$3:$CR$167,MATCH($C71,'dmc2564 ข้อมูลดิบ'!$C$3:$C$165,0),22)</f>
        <v>1</v>
      </c>
      <c r="K72" s="112">
        <f>INDEX('dmc2564 ข้อมูลดิบ'!$C$3:$CR$167,MATCH($C71,'dmc2564 ข้อมูลดิบ'!$C$3:$C$165,0),26)</f>
        <v>1</v>
      </c>
      <c r="L72" s="111">
        <f>INDEX('dmc2564 ข้อมูลดิบ'!$C$3:$CR$167,MATCH($C71,'dmc2564 ข้อมูลดิบ'!$C$3:$C$165,0),30)</f>
        <v>1</v>
      </c>
      <c r="M72" s="112">
        <f>INDEX('dmc2564 ข้อมูลดิบ'!$C$3:$CR$167,MATCH($C71,'dmc2564 ข้อมูลดิบ'!$C$3:$C$165,0),34)</f>
        <v>1</v>
      </c>
      <c r="N72" s="112">
        <f>INDEX('dmc2564 ข้อมูลดิบ'!$C$3:$CR$167,MATCH($C71,'dmc2564 ข้อมูลดิบ'!$C$3:$C$165,0),38)</f>
        <v>1</v>
      </c>
      <c r="O72" s="112">
        <f>INDEX('dmc2564 ข้อมูลดิบ'!$C$3:$CR$167,MATCH($C71,'dmc2564 ข้อมูลดิบ'!$C$3:$C$165,0),42)</f>
        <v>1</v>
      </c>
      <c r="P72" s="112">
        <f>J72+K72+L72+M72+N72+O72</f>
        <v>6</v>
      </c>
      <c r="Q72" s="112">
        <f>INDEX('dmc2564 ข้อมูลดิบ'!$C$3:$CR$167,MATCH($C71,'dmc2564 ข้อมูลดิบ'!$C$3:$C$165,0),50)</f>
        <v>0</v>
      </c>
      <c r="R72" s="112">
        <f>INDEX('dmc2564 ข้อมูลดิบ'!$C$3:$CR$167,MATCH($C71,'dmc2564 ข้อมูลดิบ'!$C$3:$C$165,0),54)</f>
        <v>0</v>
      </c>
      <c r="S72" s="112">
        <f>INDEX('dmc2564 ข้อมูลดิบ'!$C$3:$CR$167,MATCH($C71,'dmc2564 ข้อมูลดิบ'!$C$3:$C$165,0),58)</f>
        <v>0</v>
      </c>
      <c r="T72" s="112">
        <f>Q72+R72+S72</f>
        <v>0</v>
      </c>
      <c r="U72" s="113">
        <f t="shared" si="5"/>
        <v>8</v>
      </c>
    </row>
    <row r="73" spans="2:21" ht="21" customHeight="1" thickTop="1">
      <c r="B73" s="174">
        <v>18</v>
      </c>
      <c r="C73" s="172" t="s">
        <v>121</v>
      </c>
      <c r="D73" s="194" t="s">
        <v>18</v>
      </c>
      <c r="E73" s="86">
        <f>VLOOKUP(C75,'จำนวนครู 25มิย64'!$A$3:$E$164,3,TRUE)</f>
        <v>1</v>
      </c>
      <c r="F73" s="86">
        <f>INDEX('dmc2564 ข้อมูลดิบ'!$C$3:$CR$167,MATCH($C75,'dmc2564 ข้อมูลดิบ'!$C$3:$C$165,0),3)</f>
        <v>0</v>
      </c>
      <c r="G73" s="86">
        <f>INDEX('dmc2564 ข้อมูลดิบ'!$C$3:$CR$167,MATCH($C75,'dmc2564 ข้อมูลดิบ'!$C$3:$C$165,0),7)</f>
        <v>0</v>
      </c>
      <c r="H73" s="86">
        <f>INDEX('dmc2564 ข้อมูลดิบ'!$C$3:$CR$167,MATCH($C75,'dmc2564 ข้อมูลดิบ'!$C$3:$C$165,0),11)</f>
        <v>2</v>
      </c>
      <c r="I73" s="86">
        <f>SUM(F73:H73)</f>
        <v>2</v>
      </c>
      <c r="J73" s="86">
        <f>INDEX('dmc2564 ข้อมูลดิบ'!$C$3:$CR$167,MATCH($C75,'dmc2564 ข้อมูลดิบ'!$C$3:$C$165,0),19)</f>
        <v>3</v>
      </c>
      <c r="K73" s="86">
        <f>INDEX('dmc2564 ข้อมูลดิบ'!$C$3:$CR$167,MATCH($C75,'dmc2564 ข้อมูลดิบ'!$C$3:$C$165,0),23)</f>
        <v>6</v>
      </c>
      <c r="L73" s="100">
        <f>INDEX('dmc2564 ข้อมูลดิบ'!$C$3:$CR$167,MATCH($C75,'dmc2564 ข้อมูลดิบ'!$C$3:$C$165,0),27)</f>
        <v>4</v>
      </c>
      <c r="M73" s="86">
        <f>INDEX('dmc2564 ข้อมูลดิบ'!$C$3:$CR$167,MATCH($C75,'dmc2564 ข้อมูลดิบ'!$C$3:$C$165,0),31)</f>
        <v>9</v>
      </c>
      <c r="N73" s="86">
        <f>INDEX('dmc2564 ข้อมูลดิบ'!$C$3:$CR$167,MATCH($C75,'dmc2564 ข้อมูลดิบ'!$C$3:$C$165,0),35)</f>
        <v>3</v>
      </c>
      <c r="O73" s="86">
        <f>INDEX('dmc2564 ข้อมูลดิบ'!$C$3:$CR$167,MATCH($C75,'dmc2564 ข้อมูลดิบ'!$C$3:$C$165,0),39)</f>
        <v>9</v>
      </c>
      <c r="P73" s="86">
        <f>J73+K73+L73+M73+N73+O73</f>
        <v>34</v>
      </c>
      <c r="Q73" s="86">
        <f>INDEX('dmc2564 ข้อมูลดิบ'!$C$3:$CR$167,MATCH($C75,'dmc2564 ข้อมูลดิบ'!$C$3:$C$165,0),47)</f>
        <v>0</v>
      </c>
      <c r="R73" s="86">
        <f>INDEX('dmc2564 ข้อมูลดิบ'!$C$3:$CR$167,MATCH($C75,'dmc2564 ข้อมูลดิบ'!$C$3:$C$165,0),51)</f>
        <v>0</v>
      </c>
      <c r="S73" s="86">
        <f>INDEX('dmc2564 ข้อมูลดิบ'!$C$3:$CR$167,MATCH($C75,'dmc2564 ข้อมูลดิบ'!$C$3:$C$165,0),55)</f>
        <v>0</v>
      </c>
      <c r="T73" s="86">
        <f>Q73+R73+S73</f>
        <v>0</v>
      </c>
      <c r="U73" s="101">
        <f t="shared" si="5"/>
        <v>36</v>
      </c>
    </row>
    <row r="74" spans="2:21" ht="21" customHeight="1">
      <c r="B74" s="174"/>
      <c r="C74" s="175" t="s">
        <v>122</v>
      </c>
      <c r="D74" s="192" t="s">
        <v>20</v>
      </c>
      <c r="E74" s="86">
        <f>VLOOKUP(C75,'จำนวนครู 25มิย64'!$A$3:$E$164,4,TRUE)</f>
        <v>4</v>
      </c>
      <c r="F74" s="104">
        <f>INDEX('dmc2564 ข้อมูลดิบ'!$C$3:$CR$167,MATCH($C75,'dmc2564 ข้อมูลดิบ'!$C$3:$C$165,0),4)</f>
        <v>0</v>
      </c>
      <c r="G74" s="104">
        <f>INDEX('dmc2564 ข้อมูลดิบ'!$C$3:$CR$167,MATCH($C75,'dmc2564 ข้อมูลดิบ'!$C$3:$C$165,0),8)</f>
        <v>0</v>
      </c>
      <c r="H74" s="104">
        <f>INDEX('dmc2564 ข้อมูลดิบ'!$C$3:$CR$167,MATCH($C75,'dmc2564 ข้อมูลดิบ'!$C$3:$C$165,0),12)</f>
        <v>1</v>
      </c>
      <c r="I74" s="104">
        <f>SUM(F74:H74)</f>
        <v>1</v>
      </c>
      <c r="J74" s="104">
        <f>INDEX('dmc2564 ข้อมูลดิบ'!$C$3:$CR$167,MATCH($C75,'dmc2564 ข้อมูลดิบ'!$C$3:$C$165,0),20)</f>
        <v>4</v>
      </c>
      <c r="K74" s="104">
        <f>INDEX('dmc2564 ข้อมูลดิบ'!$C$3:$CR$167,MATCH($C75,'dmc2564 ข้อมูลดิบ'!$C$3:$C$165,0),24)</f>
        <v>8</v>
      </c>
      <c r="L74" s="105">
        <f>INDEX('dmc2564 ข้อมูลดิบ'!$C$3:$CR$167,MATCH($C75,'dmc2564 ข้อมูลดิบ'!$C$3:$C$165,0),28)</f>
        <v>2</v>
      </c>
      <c r="M74" s="104">
        <f>INDEX('dmc2564 ข้อมูลดิบ'!$C$3:$CR$167,MATCH($C75,'dmc2564 ข้อมูลดิบ'!$C$3:$C$165,0),32)</f>
        <v>3</v>
      </c>
      <c r="N74" s="104">
        <f>INDEX('dmc2564 ข้อมูลดิบ'!$C$3:$CR$167,MATCH($C75,'dmc2564 ข้อมูลดิบ'!$C$3:$C$165,0),36)</f>
        <v>5</v>
      </c>
      <c r="O74" s="104">
        <f>INDEX('dmc2564 ข้อมูลดิบ'!$C$3:$CR$167,MATCH($C75,'dmc2564 ข้อมูลดิบ'!$C$3:$C$165,0),40)</f>
        <v>2</v>
      </c>
      <c r="P74" s="104">
        <f>J74+K74+L74+M74+N74+O74</f>
        <v>24</v>
      </c>
      <c r="Q74" s="104">
        <f>INDEX('dmc2564 ข้อมูลดิบ'!$C$3:$CR$167,MATCH($C75,'dmc2564 ข้อมูลดิบ'!$C$3:$C$165,0),48)</f>
        <v>0</v>
      </c>
      <c r="R74" s="104">
        <f>INDEX('dmc2564 ข้อมูลดิบ'!$C$3:$CR$167,MATCH($C75,'dmc2564 ข้อมูลดิบ'!$C$3:$C$165,0),52)</f>
        <v>0</v>
      </c>
      <c r="S74" s="104">
        <f>INDEX('dmc2564 ข้อมูลดิบ'!$C$3:$CR$167,MATCH($C75,'dmc2564 ข้อมูลดิบ'!$C$3:$C$165,0),56)</f>
        <v>0</v>
      </c>
      <c r="T74" s="104">
        <f>Q74+R74+S74</f>
        <v>0</v>
      </c>
      <c r="U74" s="106">
        <f t="shared" si="5"/>
        <v>25</v>
      </c>
    </row>
    <row r="75" spans="2:21" ht="21" customHeight="1">
      <c r="B75" s="174"/>
      <c r="C75" s="175">
        <v>64020019</v>
      </c>
      <c r="D75" s="193" t="s">
        <v>1</v>
      </c>
      <c r="E75" s="101">
        <f>E73+E74</f>
        <v>5</v>
      </c>
      <c r="F75" s="106">
        <f t="shared" ref="F75:T75" si="19">F73+F74</f>
        <v>0</v>
      </c>
      <c r="G75" s="106">
        <f t="shared" si="19"/>
        <v>0</v>
      </c>
      <c r="H75" s="106">
        <f t="shared" si="19"/>
        <v>3</v>
      </c>
      <c r="I75" s="106">
        <f t="shared" si="19"/>
        <v>3</v>
      </c>
      <c r="J75" s="106">
        <f t="shared" si="19"/>
        <v>7</v>
      </c>
      <c r="K75" s="106">
        <f t="shared" si="19"/>
        <v>14</v>
      </c>
      <c r="L75" s="108">
        <f t="shared" si="19"/>
        <v>6</v>
      </c>
      <c r="M75" s="106">
        <f t="shared" si="19"/>
        <v>12</v>
      </c>
      <c r="N75" s="106">
        <f t="shared" si="19"/>
        <v>8</v>
      </c>
      <c r="O75" s="106">
        <f t="shared" si="19"/>
        <v>11</v>
      </c>
      <c r="P75" s="106">
        <f t="shared" si="19"/>
        <v>58</v>
      </c>
      <c r="Q75" s="106">
        <f t="shared" si="19"/>
        <v>0</v>
      </c>
      <c r="R75" s="106">
        <f t="shared" si="19"/>
        <v>0</v>
      </c>
      <c r="S75" s="106">
        <f t="shared" si="19"/>
        <v>0</v>
      </c>
      <c r="T75" s="106">
        <f t="shared" si="19"/>
        <v>0</v>
      </c>
      <c r="U75" s="106">
        <f t="shared" si="5"/>
        <v>61</v>
      </c>
    </row>
    <row r="76" spans="2:21" ht="21" customHeight="1" thickBot="1">
      <c r="B76" s="178"/>
      <c r="C76" s="179" t="s">
        <v>545</v>
      </c>
      <c r="D76" s="156" t="s">
        <v>15</v>
      </c>
      <c r="E76" s="112"/>
      <c r="F76" s="112">
        <f>INDEX('dmc2564 ข้อมูลดิบ'!$C$3:$CR$167,MATCH($C75,'dmc2564 ข้อมูลดิบ'!$C$3:$C$165,0),6)</f>
        <v>0</v>
      </c>
      <c r="G76" s="112">
        <f>INDEX('dmc2564 ข้อมูลดิบ'!$C$3:$CR$167,MATCH($C75,'dmc2564 ข้อมูลดิบ'!$C$3:$C$165,0),10)</f>
        <v>0</v>
      </c>
      <c r="H76" s="112">
        <f>INDEX('dmc2564 ข้อมูลดิบ'!$C$3:$CR$167,MATCH($C75,'dmc2564 ข้อมูลดิบ'!$C$3:$C$165,0),14)</f>
        <v>1</v>
      </c>
      <c r="I76" s="112">
        <f>SUM(F76:H76)</f>
        <v>1</v>
      </c>
      <c r="J76" s="112">
        <f>INDEX('dmc2564 ข้อมูลดิบ'!$C$3:$CR$167,MATCH($C75,'dmc2564 ข้อมูลดิบ'!$C$3:$C$165,0),22)</f>
        <v>1</v>
      </c>
      <c r="K76" s="112">
        <f>INDEX('dmc2564 ข้อมูลดิบ'!$C$3:$CR$167,MATCH($C75,'dmc2564 ข้อมูลดิบ'!$C$3:$C$165,0),26)</f>
        <v>1</v>
      </c>
      <c r="L76" s="111">
        <f>INDEX('dmc2564 ข้อมูลดิบ'!$C$3:$CR$167,MATCH($C75,'dmc2564 ข้อมูลดิบ'!$C$3:$C$165,0),30)</f>
        <v>1</v>
      </c>
      <c r="M76" s="112">
        <f>INDEX('dmc2564 ข้อมูลดิบ'!$C$3:$CR$167,MATCH($C75,'dmc2564 ข้อมูลดิบ'!$C$3:$C$165,0),34)</f>
        <v>1</v>
      </c>
      <c r="N76" s="112">
        <f>INDEX('dmc2564 ข้อมูลดิบ'!$C$3:$CR$167,MATCH($C75,'dmc2564 ข้อมูลดิบ'!$C$3:$C$165,0),38)</f>
        <v>1</v>
      </c>
      <c r="O76" s="112">
        <f>INDEX('dmc2564 ข้อมูลดิบ'!$C$3:$CR$167,MATCH($C75,'dmc2564 ข้อมูลดิบ'!$C$3:$C$165,0),42)</f>
        <v>1</v>
      </c>
      <c r="P76" s="112">
        <f>J76+K76+L76+M76+N76+O76</f>
        <v>6</v>
      </c>
      <c r="Q76" s="112">
        <f>INDEX('dmc2564 ข้อมูลดิบ'!$C$3:$CR$167,MATCH($C75,'dmc2564 ข้อมูลดิบ'!$C$3:$C$165,0),50)</f>
        <v>0</v>
      </c>
      <c r="R76" s="112">
        <f>INDEX('dmc2564 ข้อมูลดิบ'!$C$3:$CR$167,MATCH($C75,'dmc2564 ข้อมูลดิบ'!$C$3:$C$165,0),54)</f>
        <v>0</v>
      </c>
      <c r="S76" s="112">
        <f>INDEX('dmc2564 ข้อมูลดิบ'!$C$3:$CR$167,MATCH($C75,'dmc2564 ข้อมูลดิบ'!$C$3:$C$165,0),58)</f>
        <v>0</v>
      </c>
      <c r="T76" s="112">
        <f>Q76+R76+S76</f>
        <v>0</v>
      </c>
      <c r="U76" s="113">
        <f t="shared" si="5"/>
        <v>7</v>
      </c>
    </row>
    <row r="77" spans="2:21" ht="21" customHeight="1" thickTop="1">
      <c r="B77" s="174">
        <v>19</v>
      </c>
      <c r="C77" s="172" t="s">
        <v>123</v>
      </c>
      <c r="D77" s="194" t="s">
        <v>18</v>
      </c>
      <c r="E77" s="86">
        <f>VLOOKUP(C79,'จำนวนครู 25มิย64'!$A$3:$E$164,3,TRUE)</f>
        <v>1</v>
      </c>
      <c r="F77" s="86">
        <f>INDEX('dmc2564 ข้อมูลดิบ'!$C$3:$CR$167,MATCH($C79,'dmc2564 ข้อมูลดิบ'!$C$3:$C$165,0),3)</f>
        <v>0</v>
      </c>
      <c r="G77" s="86">
        <f>INDEX('dmc2564 ข้อมูลดิบ'!$C$3:$CR$167,MATCH($C79,'dmc2564 ข้อมูลดิบ'!$C$3:$C$165,0),7)</f>
        <v>5</v>
      </c>
      <c r="H77" s="86">
        <f>INDEX('dmc2564 ข้อมูลดิบ'!$C$3:$CR$167,MATCH($C79,'dmc2564 ข้อมูลดิบ'!$C$3:$C$165,0),11)</f>
        <v>1</v>
      </c>
      <c r="I77" s="86">
        <f>SUM(F77:H77)</f>
        <v>6</v>
      </c>
      <c r="J77" s="86">
        <f>INDEX('dmc2564 ข้อมูลดิบ'!$C$3:$CR$167,MATCH($C79,'dmc2564 ข้อมูลดิบ'!$C$3:$C$165,0),19)</f>
        <v>6</v>
      </c>
      <c r="K77" s="86">
        <f>INDEX('dmc2564 ข้อมูลดิบ'!$C$3:$CR$167,MATCH($C79,'dmc2564 ข้อมูลดิบ'!$C$3:$C$165,0),23)</f>
        <v>5</v>
      </c>
      <c r="L77" s="100">
        <f>INDEX('dmc2564 ข้อมูลดิบ'!$C$3:$CR$167,MATCH($C79,'dmc2564 ข้อมูลดิบ'!$C$3:$C$165,0),27)</f>
        <v>5</v>
      </c>
      <c r="M77" s="86">
        <f>INDEX('dmc2564 ข้อมูลดิบ'!$C$3:$CR$167,MATCH($C79,'dmc2564 ข้อมูลดิบ'!$C$3:$C$165,0),31)</f>
        <v>3</v>
      </c>
      <c r="N77" s="86">
        <f>INDEX('dmc2564 ข้อมูลดิบ'!$C$3:$CR$167,MATCH($C79,'dmc2564 ข้อมูลดิบ'!$C$3:$C$165,0),35)</f>
        <v>2</v>
      </c>
      <c r="O77" s="86">
        <f>INDEX('dmc2564 ข้อมูลดิบ'!$C$3:$CR$167,MATCH($C79,'dmc2564 ข้อมูลดิบ'!$C$3:$C$165,0),39)</f>
        <v>6</v>
      </c>
      <c r="P77" s="86">
        <f>J77+K77+L77+M77+N77+O77</f>
        <v>27</v>
      </c>
      <c r="Q77" s="86">
        <f>INDEX('dmc2564 ข้อมูลดิบ'!$C$3:$CR$167,MATCH($C79,'dmc2564 ข้อมูลดิบ'!$C$3:$C$165,0),47)</f>
        <v>0</v>
      </c>
      <c r="R77" s="86">
        <f>INDEX('dmc2564 ข้อมูลดิบ'!$C$3:$CR$167,MATCH($C79,'dmc2564 ข้อมูลดิบ'!$C$3:$C$165,0),51)</f>
        <v>0</v>
      </c>
      <c r="S77" s="86">
        <f>INDEX('dmc2564 ข้อมูลดิบ'!$C$3:$CR$167,MATCH($C79,'dmc2564 ข้อมูลดิบ'!$C$3:$C$165,0),55)</f>
        <v>0</v>
      </c>
      <c r="T77" s="86">
        <f>Q77+R77+S77</f>
        <v>0</v>
      </c>
      <c r="U77" s="101">
        <f t="shared" si="5"/>
        <v>33</v>
      </c>
    </row>
    <row r="78" spans="2:21" ht="21" customHeight="1">
      <c r="B78" s="174"/>
      <c r="C78" s="175" t="s">
        <v>124</v>
      </c>
      <c r="D78" s="192" t="s">
        <v>20</v>
      </c>
      <c r="E78" s="86">
        <f>VLOOKUP(C79,'จำนวนครู 25มิย64'!$A$3:$E$164,4,TRUE)</f>
        <v>3</v>
      </c>
      <c r="F78" s="104">
        <f>INDEX('dmc2564 ข้อมูลดิบ'!$C$3:$CR$167,MATCH($C79,'dmc2564 ข้อมูลดิบ'!$C$3:$C$165,0),4)</f>
        <v>0</v>
      </c>
      <c r="G78" s="104">
        <f>INDEX('dmc2564 ข้อมูลดิบ'!$C$3:$CR$167,MATCH($C79,'dmc2564 ข้อมูลดิบ'!$C$3:$C$165,0),8)</f>
        <v>2</v>
      </c>
      <c r="H78" s="104">
        <f>INDEX('dmc2564 ข้อมูลดิบ'!$C$3:$CR$167,MATCH($C79,'dmc2564 ข้อมูลดิบ'!$C$3:$C$165,0),12)</f>
        <v>2</v>
      </c>
      <c r="I78" s="104">
        <f>SUM(F78:H78)</f>
        <v>4</v>
      </c>
      <c r="J78" s="104">
        <f>INDEX('dmc2564 ข้อมูลดิบ'!$C$3:$CR$167,MATCH($C79,'dmc2564 ข้อมูลดิบ'!$C$3:$C$165,0),20)</f>
        <v>2</v>
      </c>
      <c r="K78" s="104">
        <f>INDEX('dmc2564 ข้อมูลดิบ'!$C$3:$CR$167,MATCH($C79,'dmc2564 ข้อมูลดิบ'!$C$3:$C$165,0),24)</f>
        <v>2</v>
      </c>
      <c r="L78" s="105">
        <f>INDEX('dmc2564 ข้อมูลดิบ'!$C$3:$CR$167,MATCH($C79,'dmc2564 ข้อมูลดิบ'!$C$3:$C$165,0),28)</f>
        <v>2</v>
      </c>
      <c r="M78" s="104">
        <f>INDEX('dmc2564 ข้อมูลดิบ'!$C$3:$CR$167,MATCH($C79,'dmc2564 ข้อมูลดิบ'!$C$3:$C$165,0),32)</f>
        <v>2</v>
      </c>
      <c r="N78" s="104">
        <f>INDEX('dmc2564 ข้อมูลดิบ'!$C$3:$CR$167,MATCH($C79,'dmc2564 ข้อมูลดิบ'!$C$3:$C$165,0),36)</f>
        <v>2</v>
      </c>
      <c r="O78" s="104">
        <f>INDEX('dmc2564 ข้อมูลดิบ'!$C$3:$CR$167,MATCH($C79,'dmc2564 ข้อมูลดิบ'!$C$3:$C$165,0),40)</f>
        <v>1</v>
      </c>
      <c r="P78" s="104">
        <f>J78+K78+L78+M78+N78+O78</f>
        <v>11</v>
      </c>
      <c r="Q78" s="104">
        <f>INDEX('dmc2564 ข้อมูลดิบ'!$C$3:$CR$167,MATCH($C79,'dmc2564 ข้อมูลดิบ'!$C$3:$C$165,0),48)</f>
        <v>0</v>
      </c>
      <c r="R78" s="104">
        <f>INDEX('dmc2564 ข้อมูลดิบ'!$C$3:$CR$167,MATCH($C79,'dmc2564 ข้อมูลดิบ'!$C$3:$C$165,0),52)</f>
        <v>0</v>
      </c>
      <c r="S78" s="104">
        <f>INDEX('dmc2564 ข้อมูลดิบ'!$C$3:$CR$167,MATCH($C79,'dmc2564 ข้อมูลดิบ'!$C$3:$C$165,0),56)</f>
        <v>0</v>
      </c>
      <c r="T78" s="104">
        <f>Q78+R78+S78</f>
        <v>0</v>
      </c>
      <c r="U78" s="106">
        <f t="shared" si="5"/>
        <v>15</v>
      </c>
    </row>
    <row r="79" spans="2:21" ht="21" customHeight="1">
      <c r="B79" s="174"/>
      <c r="C79" s="175">
        <v>64020020</v>
      </c>
      <c r="D79" s="193" t="s">
        <v>1</v>
      </c>
      <c r="E79" s="86">
        <f>E77+E78</f>
        <v>4</v>
      </c>
      <c r="F79" s="106">
        <f t="shared" ref="F79:T79" si="20">F77+F78</f>
        <v>0</v>
      </c>
      <c r="G79" s="106">
        <f t="shared" si="20"/>
        <v>7</v>
      </c>
      <c r="H79" s="106">
        <f t="shared" si="20"/>
        <v>3</v>
      </c>
      <c r="I79" s="106">
        <f t="shared" si="20"/>
        <v>10</v>
      </c>
      <c r="J79" s="106">
        <f t="shared" si="20"/>
        <v>8</v>
      </c>
      <c r="K79" s="106">
        <f t="shared" si="20"/>
        <v>7</v>
      </c>
      <c r="L79" s="108">
        <f t="shared" si="20"/>
        <v>7</v>
      </c>
      <c r="M79" s="106">
        <f t="shared" si="20"/>
        <v>5</v>
      </c>
      <c r="N79" s="106">
        <f t="shared" si="20"/>
        <v>4</v>
      </c>
      <c r="O79" s="106">
        <f t="shared" si="20"/>
        <v>7</v>
      </c>
      <c r="P79" s="106">
        <f t="shared" si="20"/>
        <v>38</v>
      </c>
      <c r="Q79" s="106">
        <f t="shared" si="20"/>
        <v>0</v>
      </c>
      <c r="R79" s="106">
        <f t="shared" si="20"/>
        <v>0</v>
      </c>
      <c r="S79" s="106">
        <f t="shared" si="20"/>
        <v>0</v>
      </c>
      <c r="T79" s="106">
        <f t="shared" si="20"/>
        <v>0</v>
      </c>
      <c r="U79" s="106">
        <f t="shared" si="5"/>
        <v>48</v>
      </c>
    </row>
    <row r="80" spans="2:21" ht="21" customHeight="1" thickBot="1">
      <c r="B80" s="178"/>
      <c r="C80" s="179" t="s">
        <v>293</v>
      </c>
      <c r="D80" s="156" t="s">
        <v>15</v>
      </c>
      <c r="E80" s="112"/>
      <c r="F80" s="112">
        <f>INDEX('dmc2564 ข้อมูลดิบ'!$C$3:$CR$167,MATCH($C79,'dmc2564 ข้อมูลดิบ'!$C$3:$C$165,0),6)</f>
        <v>0</v>
      </c>
      <c r="G80" s="112">
        <f>INDEX('dmc2564 ข้อมูลดิบ'!$C$3:$CR$167,MATCH($C79,'dmc2564 ข้อมูลดิบ'!$C$3:$C$165,0),10)</f>
        <v>1</v>
      </c>
      <c r="H80" s="112">
        <f>INDEX('dmc2564 ข้อมูลดิบ'!$C$3:$CR$167,MATCH($C79,'dmc2564 ข้อมูลดิบ'!$C$3:$C$165,0),14)</f>
        <v>1</v>
      </c>
      <c r="I80" s="112">
        <f>SUM(F80:H80)</f>
        <v>2</v>
      </c>
      <c r="J80" s="112">
        <f>INDEX('dmc2564 ข้อมูลดิบ'!$C$3:$CR$167,MATCH($C79,'dmc2564 ข้อมูลดิบ'!$C$3:$C$165,0),22)</f>
        <v>1</v>
      </c>
      <c r="K80" s="112">
        <f>INDEX('dmc2564 ข้อมูลดิบ'!$C$3:$CR$167,MATCH($C79,'dmc2564 ข้อมูลดิบ'!$C$3:$C$165,0),26)</f>
        <v>1</v>
      </c>
      <c r="L80" s="111">
        <f>INDEX('dmc2564 ข้อมูลดิบ'!$C$3:$CR$167,MATCH($C79,'dmc2564 ข้อมูลดิบ'!$C$3:$C$165,0),30)</f>
        <v>1</v>
      </c>
      <c r="M80" s="112">
        <f>INDEX('dmc2564 ข้อมูลดิบ'!$C$3:$CR$167,MATCH($C79,'dmc2564 ข้อมูลดิบ'!$C$3:$C$165,0),34)</f>
        <v>1</v>
      </c>
      <c r="N80" s="112">
        <f>INDEX('dmc2564 ข้อมูลดิบ'!$C$3:$CR$167,MATCH($C79,'dmc2564 ข้อมูลดิบ'!$C$3:$C$165,0),38)</f>
        <v>1</v>
      </c>
      <c r="O80" s="112">
        <f>INDEX('dmc2564 ข้อมูลดิบ'!$C$3:$CR$167,MATCH($C79,'dmc2564 ข้อมูลดิบ'!$C$3:$C$165,0),42)</f>
        <v>1</v>
      </c>
      <c r="P80" s="112">
        <f>J80+K80+L80+M80+N80+O80</f>
        <v>6</v>
      </c>
      <c r="Q80" s="112">
        <f>INDEX('dmc2564 ข้อมูลดิบ'!$C$3:$CR$167,MATCH($C79,'dmc2564 ข้อมูลดิบ'!$C$3:$C$165,0),50)</f>
        <v>0</v>
      </c>
      <c r="R80" s="112">
        <f>INDEX('dmc2564 ข้อมูลดิบ'!$C$3:$CR$167,MATCH($C79,'dmc2564 ข้อมูลดิบ'!$C$3:$C$165,0),54)</f>
        <v>0</v>
      </c>
      <c r="S80" s="112">
        <f>INDEX('dmc2564 ข้อมูลดิบ'!$C$3:$CR$167,MATCH($C79,'dmc2564 ข้อมูลดิบ'!$C$3:$C$165,0),58)</f>
        <v>0</v>
      </c>
      <c r="T80" s="112">
        <f>Q80+R80+S80</f>
        <v>0</v>
      </c>
      <c r="U80" s="113">
        <f t="shared" si="5"/>
        <v>8</v>
      </c>
    </row>
    <row r="81" spans="2:21" ht="21" customHeight="1" thickTop="1">
      <c r="B81" s="174">
        <v>20</v>
      </c>
      <c r="C81" s="172" t="s">
        <v>125</v>
      </c>
      <c r="D81" s="194" t="s">
        <v>18</v>
      </c>
      <c r="E81" s="86">
        <f>VLOOKUP(C83,'จำนวนครู 25มิย64'!$A$3:$E$164,3,TRUE)</f>
        <v>1</v>
      </c>
      <c r="F81" s="86">
        <f>INDEX('dmc2564 ข้อมูลดิบ'!$C$3:$CR$167,MATCH($C83,'dmc2564 ข้อมูลดิบ'!$C$3:$C$165,0),3)</f>
        <v>0</v>
      </c>
      <c r="G81" s="86">
        <f>INDEX('dmc2564 ข้อมูลดิบ'!$C$3:$CR$167,MATCH($C83,'dmc2564 ข้อมูลดิบ'!$C$3:$C$165,0),7)</f>
        <v>0</v>
      </c>
      <c r="H81" s="86">
        <f>INDEX('dmc2564 ข้อมูลดิบ'!$C$3:$CR$167,MATCH($C83,'dmc2564 ข้อมูลดิบ'!$C$3:$C$165,0),11)</f>
        <v>0</v>
      </c>
      <c r="I81" s="86">
        <f>SUM(F81:H81)</f>
        <v>0</v>
      </c>
      <c r="J81" s="86">
        <f>INDEX('dmc2564 ข้อมูลดิบ'!$C$3:$CR$167,MATCH($C83,'dmc2564 ข้อมูลดิบ'!$C$3:$C$165,0),19)</f>
        <v>3</v>
      </c>
      <c r="K81" s="86">
        <f>INDEX('dmc2564 ข้อมูลดิบ'!$C$3:$CR$167,MATCH($C83,'dmc2564 ข้อมูลดิบ'!$C$3:$C$165,0),23)</f>
        <v>4</v>
      </c>
      <c r="L81" s="100">
        <f>INDEX('dmc2564 ข้อมูลดิบ'!$C$3:$CR$167,MATCH($C83,'dmc2564 ข้อมูลดิบ'!$C$3:$C$165,0),27)</f>
        <v>2</v>
      </c>
      <c r="M81" s="86">
        <f>INDEX('dmc2564 ข้อมูลดิบ'!$C$3:$CR$167,MATCH($C83,'dmc2564 ข้อมูลดิบ'!$C$3:$C$165,0),31)</f>
        <v>3</v>
      </c>
      <c r="N81" s="86">
        <f>INDEX('dmc2564 ข้อมูลดิบ'!$C$3:$CR$167,MATCH($C83,'dmc2564 ข้อมูลดิบ'!$C$3:$C$165,0),35)</f>
        <v>3</v>
      </c>
      <c r="O81" s="86">
        <f>INDEX('dmc2564 ข้อมูลดิบ'!$C$3:$CR$167,MATCH($C83,'dmc2564 ข้อมูลดิบ'!$C$3:$C$165,0),39)</f>
        <v>0</v>
      </c>
      <c r="P81" s="86">
        <f>J81+K81+L81+M81+N81+O81</f>
        <v>15</v>
      </c>
      <c r="Q81" s="86">
        <f>INDEX('dmc2564 ข้อมูลดิบ'!$C$3:$CR$167,MATCH($C83,'dmc2564 ข้อมูลดิบ'!$C$3:$C$165,0),47)</f>
        <v>0</v>
      </c>
      <c r="R81" s="86">
        <f>INDEX('dmc2564 ข้อมูลดิบ'!$C$3:$CR$167,MATCH($C83,'dmc2564 ข้อมูลดิบ'!$C$3:$C$165,0),51)</f>
        <v>0</v>
      </c>
      <c r="S81" s="86">
        <f>INDEX('dmc2564 ข้อมูลดิบ'!$C$3:$CR$167,MATCH($C83,'dmc2564 ข้อมูลดิบ'!$C$3:$C$165,0),55)</f>
        <v>0</v>
      </c>
      <c r="T81" s="86">
        <f>Q81+R81+S81</f>
        <v>0</v>
      </c>
      <c r="U81" s="101">
        <f t="shared" si="5"/>
        <v>15</v>
      </c>
    </row>
    <row r="82" spans="2:21" ht="21" customHeight="1">
      <c r="B82" s="174"/>
      <c r="C82" s="175" t="s">
        <v>126</v>
      </c>
      <c r="D82" s="192" t="s">
        <v>20</v>
      </c>
      <c r="E82" s="86">
        <f>VLOOKUP(C83,'จำนวนครู 25มิย64'!$A$3:$E$164,4,TRUE)</f>
        <v>1</v>
      </c>
      <c r="F82" s="104">
        <f>INDEX('dmc2564 ข้อมูลดิบ'!$C$3:$CR$167,MATCH($C83,'dmc2564 ข้อมูลดิบ'!$C$3:$C$165,0),4)</f>
        <v>0</v>
      </c>
      <c r="G82" s="104">
        <f>INDEX('dmc2564 ข้อมูลดิบ'!$C$3:$CR$167,MATCH($C83,'dmc2564 ข้อมูลดิบ'!$C$3:$C$165,0),8)</f>
        <v>0</v>
      </c>
      <c r="H82" s="104">
        <f>INDEX('dmc2564 ข้อมูลดิบ'!$C$3:$CR$167,MATCH($C83,'dmc2564 ข้อมูลดิบ'!$C$3:$C$165,0),12)</f>
        <v>3</v>
      </c>
      <c r="I82" s="104">
        <f>SUM(F82:H82)</f>
        <v>3</v>
      </c>
      <c r="J82" s="104">
        <f>INDEX('dmc2564 ข้อมูลดิบ'!$C$3:$CR$167,MATCH($C83,'dmc2564 ข้อมูลดิบ'!$C$3:$C$165,0),20)</f>
        <v>0</v>
      </c>
      <c r="K82" s="104">
        <f>INDEX('dmc2564 ข้อมูลดิบ'!$C$3:$CR$167,MATCH($C83,'dmc2564 ข้อมูลดิบ'!$C$3:$C$165,0),24)</f>
        <v>0</v>
      </c>
      <c r="L82" s="105">
        <f>INDEX('dmc2564 ข้อมูลดิบ'!$C$3:$CR$167,MATCH($C83,'dmc2564 ข้อมูลดิบ'!$C$3:$C$165,0),28)</f>
        <v>1</v>
      </c>
      <c r="M82" s="104">
        <f>INDEX('dmc2564 ข้อมูลดิบ'!$C$3:$CR$167,MATCH($C83,'dmc2564 ข้อมูลดิบ'!$C$3:$C$165,0),32)</f>
        <v>3</v>
      </c>
      <c r="N82" s="104">
        <f>INDEX('dmc2564 ข้อมูลดิบ'!$C$3:$CR$167,MATCH($C83,'dmc2564 ข้อมูลดิบ'!$C$3:$C$165,0),36)</f>
        <v>3</v>
      </c>
      <c r="O82" s="104">
        <f>INDEX('dmc2564 ข้อมูลดิบ'!$C$3:$CR$167,MATCH($C83,'dmc2564 ข้อมูลดิบ'!$C$3:$C$165,0),40)</f>
        <v>1</v>
      </c>
      <c r="P82" s="104">
        <f>J82+K82+L82+M82+N82+O82</f>
        <v>8</v>
      </c>
      <c r="Q82" s="104">
        <f>INDEX('dmc2564 ข้อมูลดิบ'!$C$3:$CR$167,MATCH($C83,'dmc2564 ข้อมูลดิบ'!$C$3:$C$165,0),48)</f>
        <v>0</v>
      </c>
      <c r="R82" s="104">
        <f>INDEX('dmc2564 ข้อมูลดิบ'!$C$3:$CR$167,MATCH($C83,'dmc2564 ข้อมูลดิบ'!$C$3:$C$165,0),52)</f>
        <v>0</v>
      </c>
      <c r="S82" s="104">
        <f>INDEX('dmc2564 ข้อมูลดิบ'!$C$3:$CR$167,MATCH($C83,'dmc2564 ข้อมูลดิบ'!$C$3:$C$165,0),56)</f>
        <v>0</v>
      </c>
      <c r="T82" s="104">
        <f>Q82+R82+S82</f>
        <v>0</v>
      </c>
      <c r="U82" s="106">
        <f t="shared" si="5"/>
        <v>11</v>
      </c>
    </row>
    <row r="83" spans="2:21" ht="21" customHeight="1">
      <c r="B83" s="174"/>
      <c r="C83" s="175">
        <v>64020021</v>
      </c>
      <c r="D83" s="193" t="s">
        <v>1</v>
      </c>
      <c r="E83" s="101">
        <f>E81+E82</f>
        <v>2</v>
      </c>
      <c r="F83" s="106">
        <f t="shared" ref="F83:T83" si="21">F81+F82</f>
        <v>0</v>
      </c>
      <c r="G83" s="106">
        <f t="shared" si="21"/>
        <v>0</v>
      </c>
      <c r="H83" s="106">
        <f t="shared" si="21"/>
        <v>3</v>
      </c>
      <c r="I83" s="106">
        <f t="shared" si="21"/>
        <v>3</v>
      </c>
      <c r="J83" s="106">
        <f t="shared" si="21"/>
        <v>3</v>
      </c>
      <c r="K83" s="106">
        <f t="shared" si="21"/>
        <v>4</v>
      </c>
      <c r="L83" s="108">
        <f t="shared" si="21"/>
        <v>3</v>
      </c>
      <c r="M83" s="106">
        <f t="shared" si="21"/>
        <v>6</v>
      </c>
      <c r="N83" s="106">
        <f t="shared" si="21"/>
        <v>6</v>
      </c>
      <c r="O83" s="106">
        <f t="shared" si="21"/>
        <v>1</v>
      </c>
      <c r="P83" s="106">
        <f t="shared" si="21"/>
        <v>23</v>
      </c>
      <c r="Q83" s="106">
        <f t="shared" si="21"/>
        <v>0</v>
      </c>
      <c r="R83" s="106">
        <f t="shared" si="21"/>
        <v>0</v>
      </c>
      <c r="S83" s="106">
        <f t="shared" si="21"/>
        <v>0</v>
      </c>
      <c r="T83" s="106">
        <f t="shared" si="21"/>
        <v>0</v>
      </c>
      <c r="U83" s="106">
        <f t="shared" si="5"/>
        <v>26</v>
      </c>
    </row>
    <row r="84" spans="2:21" ht="21" customHeight="1" thickBot="1">
      <c r="B84" s="178"/>
      <c r="C84" s="179" t="s">
        <v>601</v>
      </c>
      <c r="D84" s="156" t="s">
        <v>15</v>
      </c>
      <c r="E84" s="112"/>
      <c r="F84" s="112">
        <f>INDEX('dmc2564 ข้อมูลดิบ'!$C$3:$CR$167,MATCH($C83,'dmc2564 ข้อมูลดิบ'!$C$3:$C$165,0),6)</f>
        <v>0</v>
      </c>
      <c r="G84" s="112">
        <f>INDEX('dmc2564 ข้อมูลดิบ'!$C$3:$CR$167,MATCH($C83,'dmc2564 ข้อมูลดิบ'!$C$3:$C$165,0),10)</f>
        <v>0</v>
      </c>
      <c r="H84" s="112">
        <f>INDEX('dmc2564 ข้อมูลดิบ'!$C$3:$CR$167,MATCH($C83,'dmc2564 ข้อมูลดิบ'!$C$3:$C$165,0),14)</f>
        <v>1</v>
      </c>
      <c r="I84" s="112">
        <f>SUM(F84:H84)</f>
        <v>1</v>
      </c>
      <c r="J84" s="112">
        <f>INDEX('dmc2564 ข้อมูลดิบ'!$C$3:$CR$167,MATCH($C83,'dmc2564 ข้อมูลดิบ'!$C$3:$C$165,0),22)</f>
        <v>1</v>
      </c>
      <c r="K84" s="112">
        <f>INDEX('dmc2564 ข้อมูลดิบ'!$C$3:$CR$167,MATCH($C83,'dmc2564 ข้อมูลดิบ'!$C$3:$C$165,0),26)</f>
        <v>1</v>
      </c>
      <c r="L84" s="111">
        <f>INDEX('dmc2564 ข้อมูลดิบ'!$C$3:$CR$167,MATCH($C83,'dmc2564 ข้อมูลดิบ'!$C$3:$C$165,0),30)</f>
        <v>1</v>
      </c>
      <c r="M84" s="112">
        <f>INDEX('dmc2564 ข้อมูลดิบ'!$C$3:$CR$167,MATCH($C83,'dmc2564 ข้อมูลดิบ'!$C$3:$C$165,0),34)</f>
        <v>1</v>
      </c>
      <c r="N84" s="112">
        <f>INDEX('dmc2564 ข้อมูลดิบ'!$C$3:$CR$167,MATCH($C83,'dmc2564 ข้อมูลดิบ'!$C$3:$C$165,0),38)</f>
        <v>1</v>
      </c>
      <c r="O84" s="112">
        <f>INDEX('dmc2564 ข้อมูลดิบ'!$C$3:$CR$167,MATCH($C83,'dmc2564 ข้อมูลดิบ'!$C$3:$C$165,0),42)</f>
        <v>1</v>
      </c>
      <c r="P84" s="112">
        <f>J84+K84+L84+M84+N84+O84</f>
        <v>6</v>
      </c>
      <c r="Q84" s="112">
        <f>INDEX('dmc2564 ข้อมูลดิบ'!$C$3:$CR$167,MATCH($C83,'dmc2564 ข้อมูลดิบ'!$C$3:$C$165,0),50)</f>
        <v>0</v>
      </c>
      <c r="R84" s="112">
        <f>INDEX('dmc2564 ข้อมูลดิบ'!$C$3:$CR$167,MATCH($C83,'dmc2564 ข้อมูลดิบ'!$C$3:$C$165,0),54)</f>
        <v>0</v>
      </c>
      <c r="S84" s="112">
        <f>INDEX('dmc2564 ข้อมูลดิบ'!$C$3:$CR$167,MATCH($C83,'dmc2564 ข้อมูลดิบ'!$C$3:$C$165,0),58)</f>
        <v>0</v>
      </c>
      <c r="T84" s="112">
        <f>Q84+R84+S84</f>
        <v>0</v>
      </c>
      <c r="U84" s="113">
        <f t="shared" si="5"/>
        <v>7</v>
      </c>
    </row>
    <row r="85" spans="2:21" ht="21" customHeight="1" thickTop="1">
      <c r="B85" s="174">
        <v>21</v>
      </c>
      <c r="C85" s="172" t="s">
        <v>138</v>
      </c>
      <c r="D85" s="194" t="s">
        <v>18</v>
      </c>
      <c r="E85" s="86">
        <f>VLOOKUP(C87,'จำนวนครู 25มิย64'!$A$3:$E$164,3,TRUE)</f>
        <v>1</v>
      </c>
      <c r="F85" s="86">
        <f>INDEX('dmc2564 ข้อมูลดิบ'!$C$3:$CR$167,MATCH($C87,'dmc2564 ข้อมูลดิบ'!$C$3:$C$165,0),3)</f>
        <v>0</v>
      </c>
      <c r="G85" s="86">
        <f>INDEX('dmc2564 ข้อมูลดิบ'!$C$3:$CR$167,MATCH($C87,'dmc2564 ข้อมูลดิบ'!$C$3:$C$165,0),7)</f>
        <v>1</v>
      </c>
      <c r="H85" s="86">
        <f>INDEX('dmc2564 ข้อมูลดิบ'!$C$3:$CR$167,MATCH($C87,'dmc2564 ข้อมูลดิบ'!$C$3:$C$165,0),11)</f>
        <v>2</v>
      </c>
      <c r="I85" s="86">
        <f>SUM(F85:H85)</f>
        <v>3</v>
      </c>
      <c r="J85" s="86">
        <f>INDEX('dmc2564 ข้อมูลดิบ'!$C$3:$CR$167,MATCH($C87,'dmc2564 ข้อมูลดิบ'!$C$3:$C$165,0),19)</f>
        <v>3</v>
      </c>
      <c r="K85" s="86">
        <f>INDEX('dmc2564 ข้อมูลดิบ'!$C$3:$CR$167,MATCH($C87,'dmc2564 ข้อมูลดิบ'!$C$3:$C$165,0),23)</f>
        <v>3</v>
      </c>
      <c r="L85" s="100">
        <f>INDEX('dmc2564 ข้อมูลดิบ'!$C$3:$CR$167,MATCH($C87,'dmc2564 ข้อมูลดิบ'!$C$3:$C$165,0),27)</f>
        <v>3</v>
      </c>
      <c r="M85" s="86">
        <f>INDEX('dmc2564 ข้อมูลดิบ'!$C$3:$CR$167,MATCH($C87,'dmc2564 ข้อมูลดิบ'!$C$3:$C$165,0),31)</f>
        <v>4</v>
      </c>
      <c r="N85" s="86">
        <f>INDEX('dmc2564 ข้อมูลดิบ'!$C$3:$CR$167,MATCH($C87,'dmc2564 ข้อมูลดิบ'!$C$3:$C$165,0),35)</f>
        <v>3</v>
      </c>
      <c r="O85" s="86">
        <f>INDEX('dmc2564 ข้อมูลดิบ'!$C$3:$CR$167,MATCH($C87,'dmc2564 ข้อมูลดิบ'!$C$3:$C$165,0),39)</f>
        <v>3</v>
      </c>
      <c r="P85" s="86">
        <f>J85+K85+L85+M85+N85+O85</f>
        <v>19</v>
      </c>
      <c r="Q85" s="86">
        <f>INDEX('dmc2564 ข้อมูลดิบ'!$C$3:$CR$167,MATCH($C87,'dmc2564 ข้อมูลดิบ'!$C$3:$C$165,0),47)</f>
        <v>0</v>
      </c>
      <c r="R85" s="86">
        <f>INDEX('dmc2564 ข้อมูลดิบ'!$C$3:$CR$167,MATCH($C87,'dmc2564 ข้อมูลดิบ'!$C$3:$C$165,0),51)</f>
        <v>0</v>
      </c>
      <c r="S85" s="86">
        <f>INDEX('dmc2564 ข้อมูลดิบ'!$C$3:$CR$167,MATCH($C87,'dmc2564 ข้อมูลดิบ'!$C$3:$C$165,0),55)</f>
        <v>0</v>
      </c>
      <c r="T85" s="86">
        <f>Q85+R85+S85</f>
        <v>0</v>
      </c>
      <c r="U85" s="101">
        <f t="shared" ref="U85:U144" si="22">I85+P85+T85</f>
        <v>22</v>
      </c>
    </row>
    <row r="86" spans="2:21" ht="21" customHeight="1">
      <c r="B86" s="174"/>
      <c r="C86" s="175" t="s">
        <v>265</v>
      </c>
      <c r="D86" s="192" t="s">
        <v>20</v>
      </c>
      <c r="E86" s="86">
        <f>VLOOKUP(C87,'จำนวนครู 25มิย64'!$A$3:$E$164,4,TRUE)</f>
        <v>2</v>
      </c>
      <c r="F86" s="104">
        <f>INDEX('dmc2564 ข้อมูลดิบ'!$C$3:$CR$167,MATCH($C87,'dmc2564 ข้อมูลดิบ'!$C$3:$C$165,0),4)</f>
        <v>0</v>
      </c>
      <c r="G86" s="104">
        <f>INDEX('dmc2564 ข้อมูลดิบ'!$C$3:$CR$167,MATCH($C87,'dmc2564 ข้อมูลดิบ'!$C$3:$C$165,0),8)</f>
        <v>0</v>
      </c>
      <c r="H86" s="104">
        <f>INDEX('dmc2564 ข้อมูลดิบ'!$C$3:$CR$167,MATCH($C87,'dmc2564 ข้อมูลดิบ'!$C$3:$C$165,0),12)</f>
        <v>1</v>
      </c>
      <c r="I86" s="104">
        <f>SUM(F86:H86)</f>
        <v>1</v>
      </c>
      <c r="J86" s="104">
        <f>INDEX('dmc2564 ข้อมูลดิบ'!$C$3:$CR$167,MATCH($C87,'dmc2564 ข้อมูลดิบ'!$C$3:$C$165,0),20)</f>
        <v>2</v>
      </c>
      <c r="K86" s="104">
        <f>INDEX('dmc2564 ข้อมูลดิบ'!$C$3:$CR$167,MATCH($C87,'dmc2564 ข้อมูลดิบ'!$C$3:$C$165,0),24)</f>
        <v>2</v>
      </c>
      <c r="L86" s="105">
        <f>INDEX('dmc2564 ข้อมูลดิบ'!$C$3:$CR$167,MATCH($C87,'dmc2564 ข้อมูลดิบ'!$C$3:$C$165,0),28)</f>
        <v>2</v>
      </c>
      <c r="M86" s="104">
        <f>INDEX('dmc2564 ข้อมูลดิบ'!$C$3:$CR$167,MATCH($C87,'dmc2564 ข้อมูลดิบ'!$C$3:$C$165,0),32)</f>
        <v>4</v>
      </c>
      <c r="N86" s="104">
        <f>INDEX('dmc2564 ข้อมูลดิบ'!$C$3:$CR$167,MATCH($C87,'dmc2564 ข้อมูลดิบ'!$C$3:$C$165,0),36)</f>
        <v>2</v>
      </c>
      <c r="O86" s="104">
        <f>INDEX('dmc2564 ข้อมูลดิบ'!$C$3:$CR$167,MATCH($C87,'dmc2564 ข้อมูลดิบ'!$C$3:$C$165,0),40)</f>
        <v>1</v>
      </c>
      <c r="P86" s="104">
        <f>J86+K86+L86+M86+N86+O86</f>
        <v>13</v>
      </c>
      <c r="Q86" s="104">
        <f>INDEX('dmc2564 ข้อมูลดิบ'!$C$3:$CR$167,MATCH($C87,'dmc2564 ข้อมูลดิบ'!$C$3:$C$165,0),48)</f>
        <v>0</v>
      </c>
      <c r="R86" s="104">
        <f>INDEX('dmc2564 ข้อมูลดิบ'!$C$3:$CR$167,MATCH($C87,'dmc2564 ข้อมูลดิบ'!$C$3:$C$165,0),52)</f>
        <v>0</v>
      </c>
      <c r="S86" s="104">
        <f>INDEX('dmc2564 ข้อมูลดิบ'!$C$3:$CR$167,MATCH($C87,'dmc2564 ข้อมูลดิบ'!$C$3:$C$165,0),56)</f>
        <v>0</v>
      </c>
      <c r="T86" s="104">
        <f>Q86+R86+S86</f>
        <v>0</v>
      </c>
      <c r="U86" s="106">
        <f t="shared" si="22"/>
        <v>14</v>
      </c>
    </row>
    <row r="87" spans="2:21" ht="21" customHeight="1">
      <c r="B87" s="174"/>
      <c r="C87" s="175">
        <v>64020022</v>
      </c>
      <c r="D87" s="193" t="s">
        <v>1</v>
      </c>
      <c r="E87" s="101">
        <f t="shared" ref="E87:T87" si="23">E85+E86</f>
        <v>3</v>
      </c>
      <c r="F87" s="106">
        <f t="shared" si="23"/>
        <v>0</v>
      </c>
      <c r="G87" s="106">
        <f t="shared" si="23"/>
        <v>1</v>
      </c>
      <c r="H87" s="106">
        <f t="shared" si="23"/>
        <v>3</v>
      </c>
      <c r="I87" s="106">
        <f t="shared" si="23"/>
        <v>4</v>
      </c>
      <c r="J87" s="106">
        <f t="shared" si="23"/>
        <v>5</v>
      </c>
      <c r="K87" s="106">
        <f t="shared" si="23"/>
        <v>5</v>
      </c>
      <c r="L87" s="108">
        <f t="shared" si="23"/>
        <v>5</v>
      </c>
      <c r="M87" s="106">
        <f t="shared" si="23"/>
        <v>8</v>
      </c>
      <c r="N87" s="106">
        <f t="shared" si="23"/>
        <v>5</v>
      </c>
      <c r="O87" s="106">
        <f t="shared" si="23"/>
        <v>4</v>
      </c>
      <c r="P87" s="106">
        <f t="shared" si="23"/>
        <v>32</v>
      </c>
      <c r="Q87" s="106">
        <f t="shared" si="23"/>
        <v>0</v>
      </c>
      <c r="R87" s="106">
        <f t="shared" si="23"/>
        <v>0</v>
      </c>
      <c r="S87" s="106">
        <f t="shared" si="23"/>
        <v>0</v>
      </c>
      <c r="T87" s="106">
        <f t="shared" si="23"/>
        <v>0</v>
      </c>
      <c r="U87" s="106">
        <f t="shared" si="22"/>
        <v>36</v>
      </c>
    </row>
    <row r="88" spans="2:21" ht="21" customHeight="1" thickBot="1">
      <c r="B88" s="178"/>
      <c r="C88" s="179" t="s">
        <v>602</v>
      </c>
      <c r="D88" s="156" t="s">
        <v>15</v>
      </c>
      <c r="E88" s="112"/>
      <c r="F88" s="112">
        <f>INDEX('dmc2564 ข้อมูลดิบ'!$C$3:$CR$167,MATCH($C87,'dmc2564 ข้อมูลดิบ'!$C$3:$C$165,0),6)</f>
        <v>0</v>
      </c>
      <c r="G88" s="112">
        <f>INDEX('dmc2564 ข้อมูลดิบ'!$C$3:$CR$167,MATCH($C87,'dmc2564 ข้อมูลดิบ'!$C$3:$C$165,0),10)</f>
        <v>1</v>
      </c>
      <c r="H88" s="112">
        <f>INDEX('dmc2564 ข้อมูลดิบ'!$C$3:$CR$167,MATCH($C87,'dmc2564 ข้อมูลดิบ'!$C$3:$C$165,0),14)</f>
        <v>1</v>
      </c>
      <c r="I88" s="112">
        <f>SUM(F88:H88)</f>
        <v>2</v>
      </c>
      <c r="J88" s="112">
        <f>INDEX('dmc2564 ข้อมูลดิบ'!$C$3:$CR$167,MATCH($C87,'dmc2564 ข้อมูลดิบ'!$C$3:$C$165,0),22)</f>
        <v>1</v>
      </c>
      <c r="K88" s="112">
        <f>INDEX('dmc2564 ข้อมูลดิบ'!$C$3:$CR$167,MATCH($C87,'dmc2564 ข้อมูลดิบ'!$C$3:$C$165,0),26)</f>
        <v>1</v>
      </c>
      <c r="L88" s="111">
        <f>INDEX('dmc2564 ข้อมูลดิบ'!$C$3:$CR$167,MATCH($C87,'dmc2564 ข้อมูลดิบ'!$C$3:$C$165,0),30)</f>
        <v>1</v>
      </c>
      <c r="M88" s="112">
        <f>INDEX('dmc2564 ข้อมูลดิบ'!$C$3:$CR$167,MATCH($C87,'dmc2564 ข้อมูลดิบ'!$C$3:$C$165,0),34)</f>
        <v>1</v>
      </c>
      <c r="N88" s="112">
        <f>INDEX('dmc2564 ข้อมูลดิบ'!$C$3:$CR$167,MATCH($C87,'dmc2564 ข้อมูลดิบ'!$C$3:$C$165,0),38)</f>
        <v>1</v>
      </c>
      <c r="O88" s="112">
        <f>INDEX('dmc2564 ข้อมูลดิบ'!$C$3:$CR$167,MATCH($C87,'dmc2564 ข้อมูลดิบ'!$C$3:$C$165,0),42)</f>
        <v>1</v>
      </c>
      <c r="P88" s="112">
        <f>J88+K88+L88+M88+N88+O88</f>
        <v>6</v>
      </c>
      <c r="Q88" s="112">
        <f>INDEX('dmc2564 ข้อมูลดิบ'!$C$3:$CR$167,MATCH($C87,'dmc2564 ข้อมูลดิบ'!$C$3:$C$165,0),50)</f>
        <v>0</v>
      </c>
      <c r="R88" s="112">
        <f>INDEX('dmc2564 ข้อมูลดิบ'!$C$3:$CR$167,MATCH($C87,'dmc2564 ข้อมูลดิบ'!$C$3:$C$165,0),54)</f>
        <v>0</v>
      </c>
      <c r="S88" s="112">
        <f>INDEX('dmc2564 ข้อมูลดิบ'!$C$3:$CR$167,MATCH($C87,'dmc2564 ข้อมูลดิบ'!$C$3:$C$165,0),58)</f>
        <v>0</v>
      </c>
      <c r="T88" s="112">
        <f>Q88+R88+S88</f>
        <v>0</v>
      </c>
      <c r="U88" s="113">
        <f t="shared" si="22"/>
        <v>8</v>
      </c>
    </row>
    <row r="89" spans="2:21" ht="21" customHeight="1" thickTop="1">
      <c r="B89" s="174">
        <v>22</v>
      </c>
      <c r="C89" s="172" t="s">
        <v>139</v>
      </c>
      <c r="D89" s="194" t="s">
        <v>18</v>
      </c>
      <c r="E89" s="86">
        <f>VLOOKUP(C91,'จำนวนครู 25มิย64'!$A$3:$E$164,3,TRUE)</f>
        <v>1</v>
      </c>
      <c r="F89" s="86">
        <f>INDEX('dmc2564 ข้อมูลดิบ'!$C$3:$CR$167,MATCH($C91,'dmc2564 ข้อมูลดิบ'!$C$3:$C$165,0),3)</f>
        <v>0</v>
      </c>
      <c r="G89" s="86">
        <f>INDEX('dmc2564 ข้อมูลดิบ'!$C$3:$CR$167,MATCH($C91,'dmc2564 ข้อมูลดิบ'!$C$3:$C$165,0),7)</f>
        <v>4</v>
      </c>
      <c r="H89" s="86">
        <f>INDEX('dmc2564 ข้อมูลดิบ'!$C$3:$CR$167,MATCH($C91,'dmc2564 ข้อมูลดิบ'!$C$3:$C$165,0),11)</f>
        <v>3</v>
      </c>
      <c r="I89" s="86">
        <f>SUM(F89:H89)</f>
        <v>7</v>
      </c>
      <c r="J89" s="86">
        <f>INDEX('dmc2564 ข้อมูลดิบ'!$C$3:$CR$167,MATCH($C91,'dmc2564 ข้อมูลดิบ'!$C$3:$C$165,0),19)</f>
        <v>3</v>
      </c>
      <c r="K89" s="86">
        <f>INDEX('dmc2564 ข้อมูลดิบ'!$C$3:$CR$167,MATCH($C91,'dmc2564 ข้อมูลดิบ'!$C$3:$C$165,0),23)</f>
        <v>2</v>
      </c>
      <c r="L89" s="100">
        <f>INDEX('dmc2564 ข้อมูลดิบ'!$C$3:$CR$167,MATCH($C91,'dmc2564 ข้อมูลดิบ'!$C$3:$C$165,0),27)</f>
        <v>12</v>
      </c>
      <c r="M89" s="86">
        <f>INDEX('dmc2564 ข้อมูลดิบ'!$C$3:$CR$167,MATCH($C91,'dmc2564 ข้อมูลดิบ'!$C$3:$C$165,0),31)</f>
        <v>11</v>
      </c>
      <c r="N89" s="86">
        <f>INDEX('dmc2564 ข้อมูลดิบ'!$C$3:$CR$167,MATCH($C91,'dmc2564 ข้อมูลดิบ'!$C$3:$C$165,0),35)</f>
        <v>7</v>
      </c>
      <c r="O89" s="86">
        <f>INDEX('dmc2564 ข้อมูลดิบ'!$C$3:$CR$167,MATCH($C91,'dmc2564 ข้อมูลดิบ'!$C$3:$C$165,0),39)</f>
        <v>7</v>
      </c>
      <c r="P89" s="86">
        <f>J89+K89+L89+M89+N89+O89</f>
        <v>42</v>
      </c>
      <c r="Q89" s="86">
        <f>INDEX('dmc2564 ข้อมูลดิบ'!$C$3:$CR$167,MATCH($C91,'dmc2564 ข้อมูลดิบ'!$C$3:$C$165,0),47)</f>
        <v>0</v>
      </c>
      <c r="R89" s="86">
        <f>INDEX('dmc2564 ข้อมูลดิบ'!$C$3:$CR$167,MATCH($C91,'dmc2564 ข้อมูลดิบ'!$C$3:$C$165,0),51)</f>
        <v>0</v>
      </c>
      <c r="S89" s="86">
        <f>INDEX('dmc2564 ข้อมูลดิบ'!$C$3:$CR$167,MATCH($C91,'dmc2564 ข้อมูลดิบ'!$C$3:$C$165,0),55)</f>
        <v>0</v>
      </c>
      <c r="T89" s="86">
        <f>Q89+R89+S89</f>
        <v>0</v>
      </c>
      <c r="U89" s="101">
        <f t="shared" si="22"/>
        <v>49</v>
      </c>
    </row>
    <row r="90" spans="2:21" ht="21" customHeight="1">
      <c r="B90" s="174"/>
      <c r="C90" s="175" t="s">
        <v>140</v>
      </c>
      <c r="D90" s="192" t="s">
        <v>20</v>
      </c>
      <c r="E90" s="86">
        <f>VLOOKUP(C91,'จำนวนครู 25มิย64'!$A$3:$E$164,4,TRUE)</f>
        <v>5</v>
      </c>
      <c r="F90" s="104">
        <f>INDEX('dmc2564 ข้อมูลดิบ'!$C$3:$CR$167,MATCH($C91,'dmc2564 ข้อมูลดิบ'!$C$3:$C$165,0),4)</f>
        <v>0</v>
      </c>
      <c r="G90" s="104">
        <f>INDEX('dmc2564 ข้อมูลดิบ'!$C$3:$CR$167,MATCH($C91,'dmc2564 ข้อมูลดิบ'!$C$3:$C$165,0),8)</f>
        <v>4</v>
      </c>
      <c r="H90" s="104">
        <f>INDEX('dmc2564 ข้อมูลดิบ'!$C$3:$CR$167,MATCH($C91,'dmc2564 ข้อมูลดิบ'!$C$3:$C$165,0),12)</f>
        <v>2</v>
      </c>
      <c r="I90" s="104">
        <f>SUM(F90:H90)</f>
        <v>6</v>
      </c>
      <c r="J90" s="104">
        <f>INDEX('dmc2564 ข้อมูลดิบ'!$C$3:$CR$167,MATCH($C91,'dmc2564 ข้อมูลดิบ'!$C$3:$C$165,0),20)</f>
        <v>9</v>
      </c>
      <c r="K90" s="104">
        <f>INDEX('dmc2564 ข้อมูลดิบ'!$C$3:$CR$167,MATCH($C91,'dmc2564 ข้อมูลดิบ'!$C$3:$C$165,0),24)</f>
        <v>3</v>
      </c>
      <c r="L90" s="105">
        <f>INDEX('dmc2564 ข้อมูลดิบ'!$C$3:$CR$167,MATCH($C91,'dmc2564 ข้อมูลดิบ'!$C$3:$C$165,0),28)</f>
        <v>6</v>
      </c>
      <c r="M90" s="104">
        <f>INDEX('dmc2564 ข้อมูลดิบ'!$C$3:$CR$167,MATCH($C91,'dmc2564 ข้อมูลดิบ'!$C$3:$C$165,0),32)</f>
        <v>4</v>
      </c>
      <c r="N90" s="104">
        <f>INDEX('dmc2564 ข้อมูลดิบ'!$C$3:$CR$167,MATCH($C91,'dmc2564 ข้อมูลดิบ'!$C$3:$C$165,0),36)</f>
        <v>3</v>
      </c>
      <c r="O90" s="104">
        <f>INDEX('dmc2564 ข้อมูลดิบ'!$C$3:$CR$167,MATCH($C91,'dmc2564 ข้อมูลดิบ'!$C$3:$C$165,0),40)</f>
        <v>4</v>
      </c>
      <c r="P90" s="104">
        <f>J90+K90+L90+M90+N90+O90</f>
        <v>29</v>
      </c>
      <c r="Q90" s="104">
        <f>INDEX('dmc2564 ข้อมูลดิบ'!$C$3:$CR$167,MATCH($C91,'dmc2564 ข้อมูลดิบ'!$C$3:$C$165,0),48)</f>
        <v>0</v>
      </c>
      <c r="R90" s="104">
        <f>INDEX('dmc2564 ข้อมูลดิบ'!$C$3:$CR$167,MATCH($C91,'dmc2564 ข้อมูลดิบ'!$C$3:$C$165,0),52)</f>
        <v>0</v>
      </c>
      <c r="S90" s="104">
        <f>INDEX('dmc2564 ข้อมูลดิบ'!$C$3:$CR$167,MATCH($C91,'dmc2564 ข้อมูลดิบ'!$C$3:$C$165,0),56)</f>
        <v>0</v>
      </c>
      <c r="T90" s="104">
        <f>Q90+R90+S90</f>
        <v>0</v>
      </c>
      <c r="U90" s="106">
        <f t="shared" si="22"/>
        <v>35</v>
      </c>
    </row>
    <row r="91" spans="2:21" ht="21" customHeight="1">
      <c r="B91" s="174"/>
      <c r="C91" s="175">
        <v>64020023</v>
      </c>
      <c r="D91" s="193" t="s">
        <v>1</v>
      </c>
      <c r="E91" s="101">
        <f>E89+E90</f>
        <v>6</v>
      </c>
      <c r="F91" s="106">
        <f t="shared" ref="F91:T91" si="24">F89+F90</f>
        <v>0</v>
      </c>
      <c r="G91" s="106">
        <f t="shared" si="24"/>
        <v>8</v>
      </c>
      <c r="H91" s="106">
        <f t="shared" si="24"/>
        <v>5</v>
      </c>
      <c r="I91" s="106">
        <f t="shared" si="24"/>
        <v>13</v>
      </c>
      <c r="J91" s="106">
        <f t="shared" si="24"/>
        <v>12</v>
      </c>
      <c r="K91" s="106">
        <f t="shared" si="24"/>
        <v>5</v>
      </c>
      <c r="L91" s="108">
        <f t="shared" si="24"/>
        <v>18</v>
      </c>
      <c r="M91" s="106">
        <f t="shared" si="24"/>
        <v>15</v>
      </c>
      <c r="N91" s="106">
        <f t="shared" si="24"/>
        <v>10</v>
      </c>
      <c r="O91" s="106">
        <f t="shared" si="24"/>
        <v>11</v>
      </c>
      <c r="P91" s="106">
        <f t="shared" si="24"/>
        <v>71</v>
      </c>
      <c r="Q91" s="106">
        <f t="shared" si="24"/>
        <v>0</v>
      </c>
      <c r="R91" s="106">
        <f t="shared" si="24"/>
        <v>0</v>
      </c>
      <c r="S91" s="106">
        <f t="shared" si="24"/>
        <v>0</v>
      </c>
      <c r="T91" s="106">
        <f t="shared" si="24"/>
        <v>0</v>
      </c>
      <c r="U91" s="106">
        <f t="shared" si="22"/>
        <v>84</v>
      </c>
    </row>
    <row r="92" spans="2:21" ht="21" customHeight="1" thickBot="1">
      <c r="B92" s="174"/>
      <c r="C92" s="179" t="s">
        <v>497</v>
      </c>
      <c r="D92" s="156" t="s">
        <v>15</v>
      </c>
      <c r="E92" s="112"/>
      <c r="F92" s="112">
        <f>INDEX('dmc2564 ข้อมูลดิบ'!$C$3:$CR$167,MATCH($C91,'dmc2564 ข้อมูลดิบ'!$C$3:$C$165,0),6)</f>
        <v>0</v>
      </c>
      <c r="G92" s="112">
        <f>INDEX('dmc2564 ข้อมูลดิบ'!$C$3:$CR$167,MATCH($C91,'dmc2564 ข้อมูลดิบ'!$C$3:$C$165,0),10)</f>
        <v>1</v>
      </c>
      <c r="H92" s="112">
        <f>INDEX('dmc2564 ข้อมูลดิบ'!$C$3:$CR$167,MATCH($C91,'dmc2564 ข้อมูลดิบ'!$C$3:$C$165,0),14)</f>
        <v>1</v>
      </c>
      <c r="I92" s="112">
        <f>SUM(F92:H92)</f>
        <v>2</v>
      </c>
      <c r="J92" s="112">
        <f>INDEX('dmc2564 ข้อมูลดิบ'!$C$3:$CR$167,MATCH($C91,'dmc2564 ข้อมูลดิบ'!$C$3:$C$165,0),22)</f>
        <v>1</v>
      </c>
      <c r="K92" s="112">
        <f>INDEX('dmc2564 ข้อมูลดิบ'!$C$3:$CR$167,MATCH($C91,'dmc2564 ข้อมูลดิบ'!$C$3:$C$165,0),26)</f>
        <v>1</v>
      </c>
      <c r="L92" s="111">
        <f>INDEX('dmc2564 ข้อมูลดิบ'!$C$3:$CR$167,MATCH($C91,'dmc2564 ข้อมูลดิบ'!$C$3:$C$165,0),30)</f>
        <v>1</v>
      </c>
      <c r="M92" s="112">
        <f>INDEX('dmc2564 ข้อมูลดิบ'!$C$3:$CR$167,MATCH($C91,'dmc2564 ข้อมูลดิบ'!$C$3:$C$165,0),34)</f>
        <v>1</v>
      </c>
      <c r="N92" s="112">
        <f>INDEX('dmc2564 ข้อมูลดิบ'!$C$3:$CR$167,MATCH($C91,'dmc2564 ข้อมูลดิบ'!$C$3:$C$165,0),38)</f>
        <v>1</v>
      </c>
      <c r="O92" s="112">
        <f>INDEX('dmc2564 ข้อมูลดิบ'!$C$3:$CR$167,MATCH($C91,'dmc2564 ข้อมูลดิบ'!$C$3:$C$165,0),42)</f>
        <v>1</v>
      </c>
      <c r="P92" s="112">
        <f>J92+K92+L92+M92+N92+O92</f>
        <v>6</v>
      </c>
      <c r="Q92" s="112">
        <f>INDEX('dmc2564 ข้อมูลดิบ'!$C$3:$CR$167,MATCH($C91,'dmc2564 ข้อมูลดิบ'!$C$3:$C$165,0),50)</f>
        <v>0</v>
      </c>
      <c r="R92" s="112">
        <f>INDEX('dmc2564 ข้อมูลดิบ'!$C$3:$CR$167,MATCH($C91,'dmc2564 ข้อมูลดิบ'!$C$3:$C$165,0),54)</f>
        <v>0</v>
      </c>
      <c r="S92" s="112">
        <f>INDEX('dmc2564 ข้อมูลดิบ'!$C$3:$CR$167,MATCH($C91,'dmc2564 ข้อมูลดิบ'!$C$3:$C$165,0),58)</f>
        <v>0</v>
      </c>
      <c r="T92" s="112">
        <f>Q92+R92+S92</f>
        <v>0</v>
      </c>
      <c r="U92" s="113">
        <f t="shared" si="22"/>
        <v>8</v>
      </c>
    </row>
    <row r="93" spans="2:21" ht="21" customHeight="1" thickTop="1">
      <c r="B93" s="197">
        <v>23</v>
      </c>
      <c r="C93" s="198" t="s">
        <v>141</v>
      </c>
      <c r="D93" s="194" t="s">
        <v>18</v>
      </c>
      <c r="E93" s="86">
        <f>VLOOKUP(C95,'จำนวนครู 25มิย64'!$A$3:$E$164,3,TRUE)</f>
        <v>0</v>
      </c>
      <c r="F93" s="86">
        <f>INDEX('dmc2564 ข้อมูลดิบ'!$C$3:$CR$167,MATCH($C95,'dmc2564 ข้อมูลดิบ'!$C$3:$C$165,0),3)</f>
        <v>0</v>
      </c>
      <c r="G93" s="86">
        <f>INDEX('dmc2564 ข้อมูลดิบ'!$C$3:$CR$167,MATCH($C95,'dmc2564 ข้อมูลดิบ'!$C$3:$C$165,0),7)</f>
        <v>4</v>
      </c>
      <c r="H93" s="86">
        <f>INDEX('dmc2564 ข้อมูลดิบ'!$C$3:$CR$167,MATCH($C95,'dmc2564 ข้อมูลดิบ'!$C$3:$C$165,0),11)</f>
        <v>5</v>
      </c>
      <c r="I93" s="86">
        <f>SUM(F93:H93)</f>
        <v>9</v>
      </c>
      <c r="J93" s="86">
        <f>INDEX('dmc2564 ข้อมูลดิบ'!$C$3:$CR$167,MATCH($C95,'dmc2564 ข้อมูลดิบ'!$C$3:$C$165,0),19)</f>
        <v>2</v>
      </c>
      <c r="K93" s="86">
        <f>INDEX('dmc2564 ข้อมูลดิบ'!$C$3:$CR$167,MATCH($C95,'dmc2564 ข้อมูลดิบ'!$C$3:$C$165,0),23)</f>
        <v>1</v>
      </c>
      <c r="L93" s="100">
        <f>INDEX('dmc2564 ข้อมูลดิบ'!$C$3:$CR$167,MATCH($C95,'dmc2564 ข้อมูลดิบ'!$C$3:$C$165,0),27)</f>
        <v>4</v>
      </c>
      <c r="M93" s="86">
        <f>INDEX('dmc2564 ข้อมูลดิบ'!$C$3:$CR$167,MATCH($C95,'dmc2564 ข้อมูลดิบ'!$C$3:$C$165,0),31)</f>
        <v>5</v>
      </c>
      <c r="N93" s="86">
        <f>INDEX('dmc2564 ข้อมูลดิบ'!$C$3:$CR$167,MATCH($C95,'dmc2564 ข้อมูลดิบ'!$C$3:$C$165,0),35)</f>
        <v>0</v>
      </c>
      <c r="O93" s="86">
        <f>INDEX('dmc2564 ข้อมูลดิบ'!$C$3:$CR$167,MATCH($C95,'dmc2564 ข้อมูลดิบ'!$C$3:$C$165,0),39)</f>
        <v>4</v>
      </c>
      <c r="P93" s="86">
        <f>J93+K93+L93+M93+N93+O93</f>
        <v>16</v>
      </c>
      <c r="Q93" s="86">
        <f>INDEX('dmc2564 ข้อมูลดิบ'!$C$3:$CR$167,MATCH($C95,'dmc2564 ข้อมูลดิบ'!$C$3:$C$165,0),47)</f>
        <v>0</v>
      </c>
      <c r="R93" s="86">
        <f>INDEX('dmc2564 ข้อมูลดิบ'!$C$3:$CR$167,MATCH($C95,'dmc2564 ข้อมูลดิบ'!$C$3:$C$165,0),51)</f>
        <v>0</v>
      </c>
      <c r="S93" s="86">
        <f>INDEX('dmc2564 ข้อมูลดิบ'!$C$3:$CR$167,MATCH($C95,'dmc2564 ข้อมูลดิบ'!$C$3:$C$165,0),55)</f>
        <v>0</v>
      </c>
      <c r="T93" s="86">
        <f>Q93+R93+S93</f>
        <v>0</v>
      </c>
      <c r="U93" s="101">
        <f t="shared" si="22"/>
        <v>25</v>
      </c>
    </row>
    <row r="94" spans="2:21" ht="21" customHeight="1">
      <c r="B94" s="174"/>
      <c r="C94" s="175" t="s">
        <v>142</v>
      </c>
      <c r="D94" s="192" t="s">
        <v>20</v>
      </c>
      <c r="E94" s="86">
        <f>VLOOKUP(C95,'จำนวนครู 25มิย64'!$A$3:$E$164,4,TRUE)</f>
        <v>2</v>
      </c>
      <c r="F94" s="104">
        <f>INDEX('dmc2564 ข้อมูลดิบ'!$C$3:$CR$167,MATCH($C95,'dmc2564 ข้อมูลดิบ'!$C$3:$C$165,0),4)</f>
        <v>0</v>
      </c>
      <c r="G94" s="104">
        <f>INDEX('dmc2564 ข้อมูลดิบ'!$C$3:$CR$167,MATCH($C95,'dmc2564 ข้อมูลดิบ'!$C$3:$C$165,0),8)</f>
        <v>6</v>
      </c>
      <c r="H94" s="104">
        <f>INDEX('dmc2564 ข้อมูลดิบ'!$C$3:$CR$167,MATCH($C95,'dmc2564 ข้อมูลดิบ'!$C$3:$C$165,0),12)</f>
        <v>2</v>
      </c>
      <c r="I94" s="104">
        <f>SUM(F94:H94)</f>
        <v>8</v>
      </c>
      <c r="J94" s="104">
        <f>INDEX('dmc2564 ข้อมูลดิบ'!$C$3:$CR$167,MATCH($C95,'dmc2564 ข้อมูลดิบ'!$C$3:$C$165,0),20)</f>
        <v>2</v>
      </c>
      <c r="K94" s="104">
        <f>INDEX('dmc2564 ข้อมูลดิบ'!$C$3:$CR$167,MATCH($C95,'dmc2564 ข้อมูลดิบ'!$C$3:$C$165,0),24)</f>
        <v>2</v>
      </c>
      <c r="L94" s="105">
        <f>INDEX('dmc2564 ข้อมูลดิบ'!$C$3:$CR$167,MATCH($C95,'dmc2564 ข้อมูลดิบ'!$C$3:$C$165,0),28)</f>
        <v>2</v>
      </c>
      <c r="M94" s="104">
        <f>INDEX('dmc2564 ข้อมูลดิบ'!$C$3:$CR$167,MATCH($C95,'dmc2564 ข้อมูลดิบ'!$C$3:$C$165,0),32)</f>
        <v>0</v>
      </c>
      <c r="N94" s="104">
        <f>INDEX('dmc2564 ข้อมูลดิบ'!$C$3:$CR$167,MATCH($C95,'dmc2564 ข้อมูลดิบ'!$C$3:$C$165,0),36)</f>
        <v>2</v>
      </c>
      <c r="O94" s="104">
        <f>INDEX('dmc2564 ข้อมูลดิบ'!$C$3:$CR$167,MATCH($C95,'dmc2564 ข้อมูลดิบ'!$C$3:$C$165,0),40)</f>
        <v>0</v>
      </c>
      <c r="P94" s="104">
        <f>J94+K94+L94+M94+N94+O94</f>
        <v>8</v>
      </c>
      <c r="Q94" s="104">
        <f>INDEX('dmc2564 ข้อมูลดิบ'!$C$3:$CR$167,MATCH($C95,'dmc2564 ข้อมูลดิบ'!$C$3:$C$165,0),48)</f>
        <v>0</v>
      </c>
      <c r="R94" s="104">
        <f>INDEX('dmc2564 ข้อมูลดิบ'!$C$3:$CR$167,MATCH($C95,'dmc2564 ข้อมูลดิบ'!$C$3:$C$165,0),52)</f>
        <v>0</v>
      </c>
      <c r="S94" s="104">
        <f>INDEX('dmc2564 ข้อมูลดิบ'!$C$3:$CR$167,MATCH($C95,'dmc2564 ข้อมูลดิบ'!$C$3:$C$165,0),56)</f>
        <v>0</v>
      </c>
      <c r="T94" s="104">
        <f>Q94+R94+S94</f>
        <v>0</v>
      </c>
      <c r="U94" s="106">
        <f t="shared" si="22"/>
        <v>16</v>
      </c>
    </row>
    <row r="95" spans="2:21" ht="21" customHeight="1">
      <c r="B95" s="174"/>
      <c r="C95" s="199">
        <v>64020024</v>
      </c>
      <c r="D95" s="193" t="s">
        <v>1</v>
      </c>
      <c r="E95" s="101">
        <f>E93+E94</f>
        <v>2</v>
      </c>
      <c r="F95" s="106">
        <f t="shared" ref="F95:T95" si="25">F93+F94</f>
        <v>0</v>
      </c>
      <c r="G95" s="106">
        <f t="shared" si="25"/>
        <v>10</v>
      </c>
      <c r="H95" s="106">
        <f t="shared" si="25"/>
        <v>7</v>
      </c>
      <c r="I95" s="106">
        <f t="shared" si="25"/>
        <v>17</v>
      </c>
      <c r="J95" s="106">
        <f t="shared" si="25"/>
        <v>4</v>
      </c>
      <c r="K95" s="106">
        <f t="shared" si="25"/>
        <v>3</v>
      </c>
      <c r="L95" s="108">
        <f t="shared" si="25"/>
        <v>6</v>
      </c>
      <c r="M95" s="106">
        <f t="shared" si="25"/>
        <v>5</v>
      </c>
      <c r="N95" s="106">
        <f t="shared" si="25"/>
        <v>2</v>
      </c>
      <c r="O95" s="106">
        <f t="shared" si="25"/>
        <v>4</v>
      </c>
      <c r="P95" s="106">
        <f t="shared" si="25"/>
        <v>24</v>
      </c>
      <c r="Q95" s="106">
        <f t="shared" si="25"/>
        <v>0</v>
      </c>
      <c r="R95" s="106">
        <f t="shared" si="25"/>
        <v>0</v>
      </c>
      <c r="S95" s="106">
        <f t="shared" si="25"/>
        <v>0</v>
      </c>
      <c r="T95" s="106">
        <f t="shared" si="25"/>
        <v>0</v>
      </c>
      <c r="U95" s="106">
        <f t="shared" si="22"/>
        <v>41</v>
      </c>
    </row>
    <row r="96" spans="2:21" ht="21" customHeight="1" thickBot="1">
      <c r="B96" s="104"/>
      <c r="C96" s="179" t="s">
        <v>291</v>
      </c>
      <c r="D96" s="156" t="s">
        <v>15</v>
      </c>
      <c r="E96" s="112"/>
      <c r="F96" s="112">
        <f>INDEX('dmc2564 ข้อมูลดิบ'!$C$3:$CR$167,MATCH($C95,'dmc2564 ข้อมูลดิบ'!$C$3:$C$165,0),6)</f>
        <v>0</v>
      </c>
      <c r="G96" s="112">
        <f>INDEX('dmc2564 ข้อมูลดิบ'!$C$3:$CR$167,MATCH($C95,'dmc2564 ข้อมูลดิบ'!$C$3:$C$165,0),10)</f>
        <v>1</v>
      </c>
      <c r="H96" s="112">
        <f>INDEX('dmc2564 ข้อมูลดิบ'!$C$3:$CR$167,MATCH($C95,'dmc2564 ข้อมูลดิบ'!$C$3:$C$165,0),14)</f>
        <v>1</v>
      </c>
      <c r="I96" s="112">
        <f>SUM(F96:H96)</f>
        <v>2</v>
      </c>
      <c r="J96" s="112">
        <f>INDEX('dmc2564 ข้อมูลดิบ'!$C$3:$CR$167,MATCH($C95,'dmc2564 ข้อมูลดิบ'!$C$3:$C$165,0),22)</f>
        <v>1</v>
      </c>
      <c r="K96" s="112">
        <f>INDEX('dmc2564 ข้อมูลดิบ'!$C$3:$CR$167,MATCH($C95,'dmc2564 ข้อมูลดิบ'!$C$3:$C$165,0),26)</f>
        <v>1</v>
      </c>
      <c r="L96" s="111">
        <f>INDEX('dmc2564 ข้อมูลดิบ'!$C$3:$CR$167,MATCH($C95,'dmc2564 ข้อมูลดิบ'!$C$3:$C$165,0),30)</f>
        <v>1</v>
      </c>
      <c r="M96" s="112">
        <f>INDEX('dmc2564 ข้อมูลดิบ'!$C$3:$CR$167,MATCH($C95,'dmc2564 ข้อมูลดิบ'!$C$3:$C$165,0),34)</f>
        <v>1</v>
      </c>
      <c r="N96" s="112">
        <f>INDEX('dmc2564 ข้อมูลดิบ'!$C$3:$CR$167,MATCH($C95,'dmc2564 ข้อมูลดิบ'!$C$3:$C$165,0),38)</f>
        <v>1</v>
      </c>
      <c r="O96" s="112">
        <f>INDEX('dmc2564 ข้อมูลดิบ'!$C$3:$CR$167,MATCH($C95,'dmc2564 ข้อมูลดิบ'!$C$3:$C$165,0),42)</f>
        <v>1</v>
      </c>
      <c r="P96" s="112">
        <f>J96+K96+L96+M96+N96+O96</f>
        <v>6</v>
      </c>
      <c r="Q96" s="112">
        <f>INDEX('dmc2564 ข้อมูลดิบ'!$C$3:$CR$167,MATCH($C95,'dmc2564 ข้อมูลดิบ'!$C$3:$C$165,0),50)</f>
        <v>0</v>
      </c>
      <c r="R96" s="112">
        <f>INDEX('dmc2564 ข้อมูลดิบ'!$C$3:$CR$167,MATCH($C95,'dmc2564 ข้อมูลดิบ'!$C$3:$C$165,0),54)</f>
        <v>0</v>
      </c>
      <c r="S96" s="112">
        <f>INDEX('dmc2564 ข้อมูลดิบ'!$C$3:$CR$167,MATCH($C95,'dmc2564 ข้อมูลดิบ'!$C$3:$C$165,0),58)</f>
        <v>0</v>
      </c>
      <c r="T96" s="112">
        <f>Q96+R96+S96</f>
        <v>0</v>
      </c>
      <c r="U96" s="113">
        <f t="shared" si="22"/>
        <v>8</v>
      </c>
    </row>
    <row r="97" spans="2:21" ht="21" customHeight="1" thickTop="1">
      <c r="B97" s="197">
        <v>24</v>
      </c>
      <c r="C97" s="196" t="s">
        <v>143</v>
      </c>
      <c r="D97" s="194" t="s">
        <v>18</v>
      </c>
      <c r="E97" s="86">
        <f>VLOOKUP(C99,'จำนวนครู 25มิย64'!$A$3:$E$164,3,TRUE)</f>
        <v>1</v>
      </c>
      <c r="F97" s="86">
        <f>INDEX('dmc2564 ข้อมูลดิบ'!$C$3:$CR$167,MATCH($C99,'dmc2564 ข้อมูลดิบ'!$C$3:$C$165,0),3)</f>
        <v>0</v>
      </c>
      <c r="G97" s="86">
        <f>INDEX('dmc2564 ข้อมูลดิบ'!$C$3:$CR$167,MATCH($C99,'dmc2564 ข้อมูลดิบ'!$C$3:$C$165,0),7)</f>
        <v>0</v>
      </c>
      <c r="H97" s="86">
        <f>INDEX('dmc2564 ข้อมูลดิบ'!$C$3:$CR$167,MATCH($C99,'dmc2564 ข้อมูลดิบ'!$C$3:$C$165,0),11)</f>
        <v>0</v>
      </c>
      <c r="I97" s="86">
        <f>SUM(F97:H97)</f>
        <v>0</v>
      </c>
      <c r="J97" s="86">
        <f>INDEX('dmc2564 ข้อมูลดิบ'!$C$3:$CR$167,MATCH($C99,'dmc2564 ข้อมูลดิบ'!$C$3:$C$165,0),19)</f>
        <v>0</v>
      </c>
      <c r="K97" s="86">
        <f>INDEX('dmc2564 ข้อมูลดิบ'!$C$3:$CR$167,MATCH($C99,'dmc2564 ข้อมูลดิบ'!$C$3:$C$165,0),23)</f>
        <v>0</v>
      </c>
      <c r="L97" s="100">
        <f>INDEX('dmc2564 ข้อมูลดิบ'!$C$3:$CR$167,MATCH($C99,'dmc2564 ข้อมูลดิบ'!$C$3:$C$165,0),27)</f>
        <v>1</v>
      </c>
      <c r="M97" s="86">
        <f>INDEX('dmc2564 ข้อมูลดิบ'!$C$3:$CR$167,MATCH($C99,'dmc2564 ข้อมูลดิบ'!$C$3:$C$165,0),31)</f>
        <v>0</v>
      </c>
      <c r="N97" s="86">
        <f>INDEX('dmc2564 ข้อมูลดิบ'!$C$3:$CR$167,MATCH($C99,'dmc2564 ข้อมูลดิบ'!$C$3:$C$165,0),35)</f>
        <v>0</v>
      </c>
      <c r="O97" s="86">
        <f>INDEX('dmc2564 ข้อมูลดิบ'!$C$3:$CR$167,MATCH($C99,'dmc2564 ข้อมูลดิบ'!$C$3:$C$165,0),39)</f>
        <v>0</v>
      </c>
      <c r="P97" s="86">
        <f>J97+K97+L97+M97+N97+O97</f>
        <v>1</v>
      </c>
      <c r="Q97" s="86">
        <f>INDEX('dmc2564 ข้อมูลดิบ'!$C$3:$CR$167,MATCH($C99,'dmc2564 ข้อมูลดิบ'!$C$3:$C$165,0),47)</f>
        <v>0</v>
      </c>
      <c r="R97" s="86">
        <f>INDEX('dmc2564 ข้อมูลดิบ'!$C$3:$CR$167,MATCH($C99,'dmc2564 ข้อมูลดิบ'!$C$3:$C$165,0),51)</f>
        <v>0</v>
      </c>
      <c r="S97" s="86">
        <f>INDEX('dmc2564 ข้อมูลดิบ'!$C$3:$CR$167,MATCH($C99,'dmc2564 ข้อมูลดิบ'!$C$3:$C$165,0),55)</f>
        <v>0</v>
      </c>
      <c r="T97" s="86">
        <f>Q97+R97+S97</f>
        <v>0</v>
      </c>
      <c r="U97" s="101">
        <f t="shared" si="22"/>
        <v>1</v>
      </c>
    </row>
    <row r="98" spans="2:21" ht="21" customHeight="1">
      <c r="B98" s="174"/>
      <c r="C98" s="199" t="s">
        <v>144</v>
      </c>
      <c r="D98" s="192" t="s">
        <v>20</v>
      </c>
      <c r="E98" s="86">
        <f>VLOOKUP(C99,'จำนวนครู 25มิย64'!$A$3:$E$164,4,TRUE)</f>
        <v>0</v>
      </c>
      <c r="F98" s="104">
        <f>INDEX('dmc2564 ข้อมูลดิบ'!$C$3:$CR$167,MATCH($C99,'dmc2564 ข้อมูลดิบ'!$C$3:$C$165,0),4)</f>
        <v>0</v>
      </c>
      <c r="G98" s="104">
        <f>INDEX('dmc2564 ข้อมูลดิบ'!$C$3:$CR$167,MATCH($C99,'dmc2564 ข้อมูลดิบ'!$C$3:$C$165,0),8)</f>
        <v>0</v>
      </c>
      <c r="H98" s="104">
        <f>INDEX('dmc2564 ข้อมูลดิบ'!$C$3:$CR$167,MATCH($C99,'dmc2564 ข้อมูลดิบ'!$C$3:$C$165,0),12)</f>
        <v>0</v>
      </c>
      <c r="I98" s="104">
        <f>SUM(F98:H98)</f>
        <v>0</v>
      </c>
      <c r="J98" s="104">
        <f>INDEX('dmc2564 ข้อมูลดิบ'!$C$3:$CR$167,MATCH($C99,'dmc2564 ข้อมูลดิบ'!$C$3:$C$165,0),20)</f>
        <v>0</v>
      </c>
      <c r="K98" s="104">
        <f>INDEX('dmc2564 ข้อมูลดิบ'!$C$3:$CR$167,MATCH($C99,'dmc2564 ข้อมูลดิบ'!$C$3:$C$165,0),24)</f>
        <v>0</v>
      </c>
      <c r="L98" s="105">
        <f>INDEX('dmc2564 ข้อมูลดิบ'!$C$3:$CR$167,MATCH($C99,'dmc2564 ข้อมูลดิบ'!$C$3:$C$165,0),28)</f>
        <v>1</v>
      </c>
      <c r="M98" s="104">
        <f>INDEX('dmc2564 ข้อมูลดิบ'!$C$3:$CR$167,MATCH($C99,'dmc2564 ข้อมูลดิบ'!$C$3:$C$165,0),32)</f>
        <v>1</v>
      </c>
      <c r="N98" s="104">
        <f>INDEX('dmc2564 ข้อมูลดิบ'!$C$3:$CR$167,MATCH($C99,'dmc2564 ข้อมูลดิบ'!$C$3:$C$165,0),36)</f>
        <v>1</v>
      </c>
      <c r="O98" s="104">
        <f>INDEX('dmc2564 ข้อมูลดิบ'!$C$3:$CR$167,MATCH($C99,'dmc2564 ข้อมูลดิบ'!$C$3:$C$165,0),40)</f>
        <v>1</v>
      </c>
      <c r="P98" s="104">
        <f>J98+K98+L98+M98+N98+O98</f>
        <v>4</v>
      </c>
      <c r="Q98" s="104">
        <f>INDEX('dmc2564 ข้อมูลดิบ'!$C$3:$CR$167,MATCH($C99,'dmc2564 ข้อมูลดิบ'!$C$3:$C$165,0),48)</f>
        <v>0</v>
      </c>
      <c r="R98" s="104">
        <f>INDEX('dmc2564 ข้อมูลดิบ'!$C$3:$CR$167,MATCH($C99,'dmc2564 ข้อมูลดิบ'!$C$3:$C$165,0),52)</f>
        <v>0</v>
      </c>
      <c r="S98" s="104">
        <f>INDEX('dmc2564 ข้อมูลดิบ'!$C$3:$CR$167,MATCH($C99,'dmc2564 ข้อมูลดิบ'!$C$3:$C$165,0),56)</f>
        <v>0</v>
      </c>
      <c r="T98" s="104">
        <f>Q98+R98+S98</f>
        <v>0</v>
      </c>
      <c r="U98" s="106">
        <f t="shared" si="22"/>
        <v>4</v>
      </c>
    </row>
    <row r="99" spans="2:21" ht="21" customHeight="1">
      <c r="B99" s="174"/>
      <c r="C99" s="199">
        <v>64020025</v>
      </c>
      <c r="D99" s="193" t="s">
        <v>1</v>
      </c>
      <c r="E99" s="101">
        <f>E97+E98</f>
        <v>1</v>
      </c>
      <c r="F99" s="106">
        <f t="shared" ref="F99:T99" si="26">F97+F98</f>
        <v>0</v>
      </c>
      <c r="G99" s="106">
        <f t="shared" si="26"/>
        <v>0</v>
      </c>
      <c r="H99" s="106">
        <f t="shared" si="26"/>
        <v>0</v>
      </c>
      <c r="I99" s="106">
        <f t="shared" si="26"/>
        <v>0</v>
      </c>
      <c r="J99" s="106">
        <f t="shared" si="26"/>
        <v>0</v>
      </c>
      <c r="K99" s="106">
        <f t="shared" si="26"/>
        <v>0</v>
      </c>
      <c r="L99" s="108">
        <f t="shared" si="26"/>
        <v>2</v>
      </c>
      <c r="M99" s="106">
        <f t="shared" si="26"/>
        <v>1</v>
      </c>
      <c r="N99" s="106">
        <f t="shared" si="26"/>
        <v>1</v>
      </c>
      <c r="O99" s="106">
        <f t="shared" si="26"/>
        <v>1</v>
      </c>
      <c r="P99" s="106">
        <f t="shared" si="26"/>
        <v>5</v>
      </c>
      <c r="Q99" s="106">
        <f t="shared" si="26"/>
        <v>0</v>
      </c>
      <c r="R99" s="106">
        <f t="shared" si="26"/>
        <v>0</v>
      </c>
      <c r="S99" s="106">
        <f t="shared" si="26"/>
        <v>0</v>
      </c>
      <c r="T99" s="106">
        <f t="shared" si="26"/>
        <v>0</v>
      </c>
      <c r="U99" s="106">
        <f t="shared" si="22"/>
        <v>5</v>
      </c>
    </row>
    <row r="100" spans="2:21" ht="21" customHeight="1" thickBot="1">
      <c r="B100" s="178"/>
      <c r="C100" s="179" t="s">
        <v>603</v>
      </c>
      <c r="D100" s="156" t="s">
        <v>15</v>
      </c>
      <c r="E100" s="112"/>
      <c r="F100" s="112">
        <f>INDEX('dmc2564 ข้อมูลดิบ'!$C$3:$CR$167,MATCH($C99,'dmc2564 ข้อมูลดิบ'!$C$3:$C$165,0),6)</f>
        <v>0</v>
      </c>
      <c r="G100" s="112">
        <f>INDEX('dmc2564 ข้อมูลดิบ'!$C$3:$CR$167,MATCH($C99,'dmc2564 ข้อมูลดิบ'!$C$3:$C$165,0),10)</f>
        <v>0</v>
      </c>
      <c r="H100" s="112">
        <f>INDEX('dmc2564 ข้อมูลดิบ'!$C$3:$CR$167,MATCH($C99,'dmc2564 ข้อมูลดิบ'!$C$3:$C$165,0),14)</f>
        <v>0</v>
      </c>
      <c r="I100" s="112">
        <f>SUM(F100:H100)</f>
        <v>0</v>
      </c>
      <c r="J100" s="112">
        <f>INDEX('dmc2564 ข้อมูลดิบ'!$C$3:$CR$167,MATCH($C99,'dmc2564 ข้อมูลดิบ'!$C$3:$C$165,0),22)</f>
        <v>0</v>
      </c>
      <c r="K100" s="112">
        <f>INDEX('dmc2564 ข้อมูลดิบ'!$C$3:$CR$167,MATCH($C99,'dmc2564 ข้อมูลดิบ'!$C$3:$C$165,0),26)</f>
        <v>0</v>
      </c>
      <c r="L100" s="111">
        <f>INDEX('dmc2564 ข้อมูลดิบ'!$C$3:$CR$167,MATCH($C99,'dmc2564 ข้อมูลดิบ'!$C$3:$C$165,0),30)</f>
        <v>1</v>
      </c>
      <c r="M100" s="112">
        <f>INDEX('dmc2564 ข้อมูลดิบ'!$C$3:$CR$167,MATCH($C99,'dmc2564 ข้อมูลดิบ'!$C$3:$C$165,0),34)</f>
        <v>1</v>
      </c>
      <c r="N100" s="112">
        <f>INDEX('dmc2564 ข้อมูลดิบ'!$C$3:$CR$167,MATCH($C99,'dmc2564 ข้อมูลดิบ'!$C$3:$C$165,0),38)</f>
        <v>1</v>
      </c>
      <c r="O100" s="112">
        <f>INDEX('dmc2564 ข้อมูลดิบ'!$C$3:$CR$167,MATCH($C99,'dmc2564 ข้อมูลดิบ'!$C$3:$C$165,0),42)</f>
        <v>1</v>
      </c>
      <c r="P100" s="112">
        <f>J100+K100+L100+M100+N100+O100</f>
        <v>4</v>
      </c>
      <c r="Q100" s="112">
        <f>INDEX('dmc2564 ข้อมูลดิบ'!$C$3:$CR$167,MATCH($C99,'dmc2564 ข้อมูลดิบ'!$C$3:$C$165,0),50)</f>
        <v>0</v>
      </c>
      <c r="R100" s="112">
        <f>INDEX('dmc2564 ข้อมูลดิบ'!$C$3:$CR$167,MATCH($C99,'dmc2564 ข้อมูลดิบ'!$C$3:$C$165,0),54)</f>
        <v>0</v>
      </c>
      <c r="S100" s="112">
        <f>INDEX('dmc2564 ข้อมูลดิบ'!$C$3:$CR$167,MATCH($C99,'dmc2564 ข้อมูลดิบ'!$C$3:$C$165,0),58)</f>
        <v>0</v>
      </c>
      <c r="T100" s="112">
        <f>Q100+R100+S100</f>
        <v>0</v>
      </c>
      <c r="U100" s="113">
        <f t="shared" si="22"/>
        <v>4</v>
      </c>
    </row>
    <row r="101" spans="2:21" ht="21" customHeight="1" thickTop="1">
      <c r="B101" s="197">
        <v>25</v>
      </c>
      <c r="C101" s="200" t="s">
        <v>145</v>
      </c>
      <c r="D101" s="194" t="s">
        <v>18</v>
      </c>
      <c r="E101" s="86">
        <f>VLOOKUP(C103,'จำนวนครู 25มิย64'!$A$3:$E$164,3,TRUE)</f>
        <v>1</v>
      </c>
      <c r="F101" s="86">
        <f>INDEX('dmc2564 ข้อมูลดิบ'!$C$3:$CR$167,MATCH($C103,'dmc2564 ข้อมูลดิบ'!$C$3:$C$165,0),3)</f>
        <v>0</v>
      </c>
      <c r="G101" s="86">
        <f>INDEX('dmc2564 ข้อมูลดิบ'!$C$3:$CR$167,MATCH($C103,'dmc2564 ข้อมูลดิบ'!$C$3:$C$165,0),7)</f>
        <v>1</v>
      </c>
      <c r="H101" s="86">
        <f>INDEX('dmc2564 ข้อมูลดิบ'!$C$3:$CR$167,MATCH($C103,'dmc2564 ข้อมูลดิบ'!$C$3:$C$165,0),11)</f>
        <v>2</v>
      </c>
      <c r="I101" s="86">
        <f>SUM(F101:H101)</f>
        <v>3</v>
      </c>
      <c r="J101" s="86">
        <f>INDEX('dmc2564 ข้อมูลดิบ'!$C$3:$CR$167,MATCH($C103,'dmc2564 ข้อมูลดิบ'!$C$3:$C$165,0),19)</f>
        <v>2</v>
      </c>
      <c r="K101" s="86">
        <f>INDEX('dmc2564 ข้อมูลดิบ'!$C$3:$CR$167,MATCH($C103,'dmc2564 ข้อมูลดิบ'!$C$3:$C$165,0),23)</f>
        <v>3</v>
      </c>
      <c r="L101" s="100">
        <f>INDEX('dmc2564 ข้อมูลดิบ'!$C$3:$CR$167,MATCH($C103,'dmc2564 ข้อมูลดิบ'!$C$3:$C$165,0),27)</f>
        <v>4</v>
      </c>
      <c r="M101" s="86">
        <f>INDEX('dmc2564 ข้อมูลดิบ'!$C$3:$CR$167,MATCH($C103,'dmc2564 ข้อมูลดิบ'!$C$3:$C$165,0),31)</f>
        <v>2</v>
      </c>
      <c r="N101" s="86">
        <f>INDEX('dmc2564 ข้อมูลดิบ'!$C$3:$CR$167,MATCH($C103,'dmc2564 ข้อมูลดิบ'!$C$3:$C$165,0),35)</f>
        <v>2</v>
      </c>
      <c r="O101" s="86">
        <f>INDEX('dmc2564 ข้อมูลดิบ'!$C$3:$CR$167,MATCH($C103,'dmc2564 ข้อมูลดิบ'!$C$3:$C$165,0),39)</f>
        <v>3</v>
      </c>
      <c r="P101" s="86">
        <f>J101+K101+L101+M101+N101+O101</f>
        <v>16</v>
      </c>
      <c r="Q101" s="86">
        <f>INDEX('dmc2564 ข้อมูลดิบ'!$C$3:$CR$167,MATCH($C103,'dmc2564 ข้อมูลดิบ'!$C$3:$C$165,0),47)</f>
        <v>0</v>
      </c>
      <c r="R101" s="86">
        <f>INDEX('dmc2564 ข้อมูลดิบ'!$C$3:$CR$167,MATCH($C103,'dmc2564 ข้อมูลดิบ'!$C$3:$C$165,0),51)</f>
        <v>0</v>
      </c>
      <c r="S101" s="86">
        <f>INDEX('dmc2564 ข้อมูลดิบ'!$C$3:$CR$167,MATCH($C103,'dmc2564 ข้อมูลดิบ'!$C$3:$C$165,0),55)</f>
        <v>0</v>
      </c>
      <c r="T101" s="86">
        <f>Q101+R101+S101</f>
        <v>0</v>
      </c>
      <c r="U101" s="101">
        <f t="shared" si="22"/>
        <v>19</v>
      </c>
    </row>
    <row r="102" spans="2:21" ht="21" customHeight="1">
      <c r="B102" s="174"/>
      <c r="C102" s="199" t="s">
        <v>146</v>
      </c>
      <c r="D102" s="192" t="s">
        <v>20</v>
      </c>
      <c r="E102" s="86">
        <f>VLOOKUP(C103,'จำนวนครู 25มิย64'!$A$3:$E$164,4,TRUE)</f>
        <v>2</v>
      </c>
      <c r="F102" s="104">
        <f>INDEX('dmc2564 ข้อมูลดิบ'!$C$3:$CR$167,MATCH($C103,'dmc2564 ข้อมูลดิบ'!$C$3:$C$165,0),4)</f>
        <v>0</v>
      </c>
      <c r="G102" s="104">
        <f>INDEX('dmc2564 ข้อมูลดิบ'!$C$3:$CR$167,MATCH($C103,'dmc2564 ข้อมูลดิบ'!$C$3:$C$165,0),8)</f>
        <v>0</v>
      </c>
      <c r="H102" s="104">
        <f>INDEX('dmc2564 ข้อมูลดิบ'!$C$3:$CR$167,MATCH($C103,'dmc2564 ข้อมูลดิบ'!$C$3:$C$165,0),12)</f>
        <v>3</v>
      </c>
      <c r="I102" s="104">
        <f>SUM(F102:H102)</f>
        <v>3</v>
      </c>
      <c r="J102" s="104">
        <f>INDEX('dmc2564 ข้อมูลดิบ'!$C$3:$CR$167,MATCH($C103,'dmc2564 ข้อมูลดิบ'!$C$3:$C$165,0),20)</f>
        <v>4</v>
      </c>
      <c r="K102" s="104">
        <f>INDEX('dmc2564 ข้อมูลดิบ'!$C$3:$CR$167,MATCH($C103,'dmc2564 ข้อมูลดิบ'!$C$3:$C$165,0),24)</f>
        <v>2</v>
      </c>
      <c r="L102" s="105">
        <f>INDEX('dmc2564 ข้อมูลดิบ'!$C$3:$CR$167,MATCH($C103,'dmc2564 ข้อมูลดิบ'!$C$3:$C$165,0),28)</f>
        <v>0</v>
      </c>
      <c r="M102" s="104">
        <f>INDEX('dmc2564 ข้อมูลดิบ'!$C$3:$CR$167,MATCH($C103,'dmc2564 ข้อมูลดิบ'!$C$3:$C$165,0),32)</f>
        <v>3</v>
      </c>
      <c r="N102" s="104">
        <f>INDEX('dmc2564 ข้อมูลดิบ'!$C$3:$CR$167,MATCH($C103,'dmc2564 ข้อมูลดิบ'!$C$3:$C$165,0),36)</f>
        <v>2</v>
      </c>
      <c r="O102" s="104">
        <f>INDEX('dmc2564 ข้อมูลดิบ'!$C$3:$CR$167,MATCH($C103,'dmc2564 ข้อมูลดิบ'!$C$3:$C$165,0),40)</f>
        <v>2</v>
      </c>
      <c r="P102" s="104">
        <f>J102+K102+L102+M102+N102+O102</f>
        <v>13</v>
      </c>
      <c r="Q102" s="104">
        <f>INDEX('dmc2564 ข้อมูลดิบ'!$C$3:$CR$167,MATCH($C103,'dmc2564 ข้อมูลดิบ'!$C$3:$C$165,0),48)</f>
        <v>0</v>
      </c>
      <c r="R102" s="104">
        <f>INDEX('dmc2564 ข้อมูลดิบ'!$C$3:$CR$167,MATCH($C103,'dmc2564 ข้อมูลดิบ'!$C$3:$C$165,0),52)</f>
        <v>0</v>
      </c>
      <c r="S102" s="104">
        <f>INDEX('dmc2564 ข้อมูลดิบ'!$C$3:$CR$167,MATCH($C103,'dmc2564 ข้อมูลดิบ'!$C$3:$C$165,0),56)</f>
        <v>0</v>
      </c>
      <c r="T102" s="104">
        <f>Q102+R102+S102</f>
        <v>0</v>
      </c>
      <c r="U102" s="106">
        <f t="shared" si="22"/>
        <v>16</v>
      </c>
    </row>
    <row r="103" spans="2:21" ht="21" customHeight="1">
      <c r="B103" s="174"/>
      <c r="C103" s="199">
        <v>64020027</v>
      </c>
      <c r="D103" s="193" t="s">
        <v>1</v>
      </c>
      <c r="E103" s="101">
        <f>E101+E102</f>
        <v>3</v>
      </c>
      <c r="F103" s="106">
        <f t="shared" ref="F103:T103" si="27">F101+F102</f>
        <v>0</v>
      </c>
      <c r="G103" s="106">
        <f t="shared" si="27"/>
        <v>1</v>
      </c>
      <c r="H103" s="106">
        <f t="shared" si="27"/>
        <v>5</v>
      </c>
      <c r="I103" s="106">
        <f t="shared" si="27"/>
        <v>6</v>
      </c>
      <c r="J103" s="106">
        <f t="shared" si="27"/>
        <v>6</v>
      </c>
      <c r="K103" s="106">
        <f t="shared" si="27"/>
        <v>5</v>
      </c>
      <c r="L103" s="108">
        <f t="shared" si="27"/>
        <v>4</v>
      </c>
      <c r="M103" s="106">
        <f t="shared" si="27"/>
        <v>5</v>
      </c>
      <c r="N103" s="106">
        <f t="shared" si="27"/>
        <v>4</v>
      </c>
      <c r="O103" s="106">
        <f t="shared" si="27"/>
        <v>5</v>
      </c>
      <c r="P103" s="106">
        <f t="shared" si="27"/>
        <v>29</v>
      </c>
      <c r="Q103" s="106">
        <f t="shared" si="27"/>
        <v>0</v>
      </c>
      <c r="R103" s="106">
        <f t="shared" si="27"/>
        <v>0</v>
      </c>
      <c r="S103" s="106">
        <f t="shared" si="27"/>
        <v>0</v>
      </c>
      <c r="T103" s="106">
        <f t="shared" si="27"/>
        <v>0</v>
      </c>
      <c r="U103" s="106">
        <f t="shared" si="22"/>
        <v>35</v>
      </c>
    </row>
    <row r="104" spans="2:21" ht="21" customHeight="1" thickBot="1">
      <c r="B104" s="178"/>
      <c r="C104" s="179" t="s">
        <v>543</v>
      </c>
      <c r="D104" s="195" t="s">
        <v>15</v>
      </c>
      <c r="E104" s="112"/>
      <c r="F104" s="112">
        <f>INDEX('dmc2564 ข้อมูลดิบ'!$C$3:$CR$167,MATCH($C103,'dmc2564 ข้อมูลดิบ'!$C$3:$C$165,0),6)</f>
        <v>0</v>
      </c>
      <c r="G104" s="112">
        <f>INDEX('dmc2564 ข้อมูลดิบ'!$C$3:$CR$167,MATCH($C103,'dmc2564 ข้อมูลดิบ'!$C$3:$C$165,0),10)</f>
        <v>1</v>
      </c>
      <c r="H104" s="112">
        <f>INDEX('dmc2564 ข้อมูลดิบ'!$C$3:$CR$167,MATCH($C103,'dmc2564 ข้อมูลดิบ'!$C$3:$C$165,0),14)</f>
        <v>1</v>
      </c>
      <c r="I104" s="112">
        <f>SUM(F104:H104)</f>
        <v>2</v>
      </c>
      <c r="J104" s="112">
        <f>INDEX('dmc2564 ข้อมูลดิบ'!$C$3:$CR$167,MATCH($C103,'dmc2564 ข้อมูลดิบ'!$C$3:$C$165,0),22)</f>
        <v>1</v>
      </c>
      <c r="K104" s="112">
        <f>INDEX('dmc2564 ข้อมูลดิบ'!$C$3:$CR$167,MATCH($C103,'dmc2564 ข้อมูลดิบ'!$C$3:$C$165,0),26)</f>
        <v>1</v>
      </c>
      <c r="L104" s="111">
        <f>INDEX('dmc2564 ข้อมูลดิบ'!$C$3:$CR$167,MATCH($C103,'dmc2564 ข้อมูลดิบ'!$C$3:$C$165,0),30)</f>
        <v>1</v>
      </c>
      <c r="M104" s="112">
        <f>INDEX('dmc2564 ข้อมูลดิบ'!$C$3:$CR$167,MATCH($C103,'dmc2564 ข้อมูลดิบ'!$C$3:$C$165,0),34)</f>
        <v>1</v>
      </c>
      <c r="N104" s="112">
        <f>INDEX('dmc2564 ข้อมูลดิบ'!$C$3:$CR$167,MATCH($C103,'dmc2564 ข้อมูลดิบ'!$C$3:$C$165,0),38)</f>
        <v>1</v>
      </c>
      <c r="O104" s="112">
        <f>INDEX('dmc2564 ข้อมูลดิบ'!$C$3:$CR$167,MATCH($C103,'dmc2564 ข้อมูลดิบ'!$C$3:$C$165,0),42)</f>
        <v>1</v>
      </c>
      <c r="P104" s="112">
        <f>J104+K104+L104+M104+N104+O104</f>
        <v>6</v>
      </c>
      <c r="Q104" s="112">
        <f>INDEX('dmc2564 ข้อมูลดิบ'!$C$3:$CR$167,MATCH($C103,'dmc2564 ข้อมูลดิบ'!$C$3:$C$165,0),50)</f>
        <v>0</v>
      </c>
      <c r="R104" s="112">
        <f>INDEX('dmc2564 ข้อมูลดิบ'!$C$3:$CR$167,MATCH($C103,'dmc2564 ข้อมูลดิบ'!$C$3:$C$165,0),54)</f>
        <v>0</v>
      </c>
      <c r="S104" s="112">
        <f>INDEX('dmc2564 ข้อมูลดิบ'!$C$3:$CR$167,MATCH($C103,'dmc2564 ข้อมูลดิบ'!$C$3:$C$165,0),58)</f>
        <v>0</v>
      </c>
      <c r="T104" s="112">
        <f>Q104+R104+S104</f>
        <v>0</v>
      </c>
      <c r="U104" s="113">
        <f t="shared" si="22"/>
        <v>8</v>
      </c>
    </row>
    <row r="105" spans="2:21" ht="21" customHeight="1" thickTop="1">
      <c r="B105" s="174">
        <v>26</v>
      </c>
      <c r="C105" s="172" t="s">
        <v>147</v>
      </c>
      <c r="D105" s="194" t="s">
        <v>18</v>
      </c>
      <c r="E105" s="86">
        <f>VLOOKUP(C107,'จำนวนครู 25มิย64'!$A$3:$E$164,3,TRUE)</f>
        <v>4</v>
      </c>
      <c r="F105" s="86">
        <f>INDEX('dmc2564 ข้อมูลดิบ'!$C$3:$CR$167,MATCH($C107,'dmc2564 ข้อมูลดิบ'!$C$3:$C$165,0),3)</f>
        <v>6</v>
      </c>
      <c r="G105" s="86">
        <f>INDEX('dmc2564 ข้อมูลดิบ'!$C$3:$CR$167,MATCH($C107,'dmc2564 ข้อมูลดิบ'!$C$3:$C$165,0),7)</f>
        <v>9</v>
      </c>
      <c r="H105" s="86">
        <f>INDEX('dmc2564 ข้อมูลดิบ'!$C$3:$CR$167,MATCH($C107,'dmc2564 ข้อมูลดิบ'!$C$3:$C$165,0),11)</f>
        <v>9</v>
      </c>
      <c r="I105" s="86">
        <f>SUM(F105:H105)</f>
        <v>24</v>
      </c>
      <c r="J105" s="86">
        <f>INDEX('dmc2564 ข้อมูลดิบ'!$C$3:$CR$167,MATCH($C107,'dmc2564 ข้อมูลดิบ'!$C$3:$C$165,0),19)</f>
        <v>3</v>
      </c>
      <c r="K105" s="86">
        <f>INDEX('dmc2564 ข้อมูลดิบ'!$C$3:$CR$167,MATCH($C107,'dmc2564 ข้อมูลดิบ'!$C$3:$C$165,0),23)</f>
        <v>5</v>
      </c>
      <c r="L105" s="100">
        <f>INDEX('dmc2564 ข้อมูลดิบ'!$C$3:$CR$167,MATCH($C107,'dmc2564 ข้อมูลดิบ'!$C$3:$C$165,0),27)</f>
        <v>8</v>
      </c>
      <c r="M105" s="86">
        <f>INDEX('dmc2564 ข้อมูลดิบ'!$C$3:$CR$167,MATCH($C107,'dmc2564 ข้อมูลดิบ'!$C$3:$C$165,0),31)</f>
        <v>3</v>
      </c>
      <c r="N105" s="86">
        <f>INDEX('dmc2564 ข้อมูลดิบ'!$C$3:$CR$167,MATCH($C107,'dmc2564 ข้อมูลดิบ'!$C$3:$C$165,0),35)</f>
        <v>10</v>
      </c>
      <c r="O105" s="86">
        <f>INDEX('dmc2564 ข้อมูลดิบ'!$C$3:$CR$167,MATCH($C107,'dmc2564 ข้อมูลดิบ'!$C$3:$C$165,0),39)</f>
        <v>11</v>
      </c>
      <c r="P105" s="86">
        <f>J105+K105+L105+M105+N105+O105</f>
        <v>40</v>
      </c>
      <c r="Q105" s="86">
        <f>INDEX('dmc2564 ข้อมูลดิบ'!$C$3:$CR$167,MATCH($C107,'dmc2564 ข้อมูลดิบ'!$C$3:$C$165,0),47)</f>
        <v>6</v>
      </c>
      <c r="R105" s="86">
        <f>INDEX('dmc2564 ข้อมูลดิบ'!$C$3:$CR$167,MATCH($C107,'dmc2564 ข้อมูลดิบ'!$C$3:$C$165,0),51)</f>
        <v>5</v>
      </c>
      <c r="S105" s="86">
        <f>INDEX('dmc2564 ข้อมูลดิบ'!$C$3:$CR$167,MATCH($C107,'dmc2564 ข้อมูลดิบ'!$C$3:$C$165,0),55)</f>
        <v>13</v>
      </c>
      <c r="T105" s="86">
        <f>Q105+R105+S105</f>
        <v>24</v>
      </c>
      <c r="U105" s="101">
        <f t="shared" si="22"/>
        <v>88</v>
      </c>
    </row>
    <row r="106" spans="2:21" ht="21" customHeight="1">
      <c r="B106" s="174"/>
      <c r="C106" s="199" t="s">
        <v>148</v>
      </c>
      <c r="D106" s="192" t="s">
        <v>20</v>
      </c>
      <c r="E106" s="86">
        <f>VLOOKUP(C107,'จำนวนครู 25มิย64'!$A$3:$E$164,4,TRUE)</f>
        <v>10</v>
      </c>
      <c r="F106" s="104">
        <f>INDEX('dmc2564 ข้อมูลดิบ'!$C$3:$CR$167,MATCH($C107,'dmc2564 ข้อมูลดิบ'!$C$3:$C$165,0),4)</f>
        <v>4</v>
      </c>
      <c r="G106" s="104">
        <f>INDEX('dmc2564 ข้อมูลดิบ'!$C$3:$CR$167,MATCH($C107,'dmc2564 ข้อมูลดิบ'!$C$3:$C$165,0),8)</f>
        <v>7</v>
      </c>
      <c r="H106" s="104">
        <f>INDEX('dmc2564 ข้อมูลดิบ'!$C$3:$CR$167,MATCH($C107,'dmc2564 ข้อมูลดิบ'!$C$3:$C$165,0),12)</f>
        <v>4</v>
      </c>
      <c r="I106" s="104">
        <f>SUM(F106:H106)</f>
        <v>15</v>
      </c>
      <c r="J106" s="104">
        <f>INDEX('dmc2564 ข้อมูลดิบ'!$C$3:$CR$167,MATCH($C107,'dmc2564 ข้อมูลดิบ'!$C$3:$C$165,0),20)</f>
        <v>7</v>
      </c>
      <c r="K106" s="104">
        <f>INDEX('dmc2564 ข้อมูลดิบ'!$C$3:$CR$167,MATCH($C107,'dmc2564 ข้อมูลดิบ'!$C$3:$C$165,0),24)</f>
        <v>4</v>
      </c>
      <c r="L106" s="105">
        <f>INDEX('dmc2564 ข้อมูลดิบ'!$C$3:$CR$167,MATCH($C107,'dmc2564 ข้อมูลดิบ'!$C$3:$C$165,0),28)</f>
        <v>4</v>
      </c>
      <c r="M106" s="104">
        <f>INDEX('dmc2564 ข้อมูลดิบ'!$C$3:$CR$167,MATCH($C107,'dmc2564 ข้อมูลดิบ'!$C$3:$C$165,0),32)</f>
        <v>1</v>
      </c>
      <c r="N106" s="104">
        <f>INDEX('dmc2564 ข้อมูลดิบ'!$C$3:$CR$167,MATCH($C107,'dmc2564 ข้อมูลดิบ'!$C$3:$C$165,0),36)</f>
        <v>5</v>
      </c>
      <c r="O106" s="104">
        <f>INDEX('dmc2564 ข้อมูลดิบ'!$C$3:$CR$167,MATCH($C107,'dmc2564 ข้อมูลดิบ'!$C$3:$C$165,0),40)</f>
        <v>5</v>
      </c>
      <c r="P106" s="104">
        <f>J106+K106+L106+M106+N106+O106</f>
        <v>26</v>
      </c>
      <c r="Q106" s="104">
        <f>INDEX('dmc2564 ข้อมูลดิบ'!$C$3:$CR$167,MATCH($C107,'dmc2564 ข้อมูลดิบ'!$C$3:$C$165,0),48)</f>
        <v>12</v>
      </c>
      <c r="R106" s="104">
        <f>INDEX('dmc2564 ข้อมูลดิบ'!$C$3:$CR$167,MATCH($C107,'dmc2564 ข้อมูลดิบ'!$C$3:$C$165,0),52)</f>
        <v>8</v>
      </c>
      <c r="S106" s="104">
        <f>INDEX('dmc2564 ข้อมูลดิบ'!$C$3:$CR$167,MATCH($C107,'dmc2564 ข้อมูลดิบ'!$C$3:$C$165,0),56)</f>
        <v>8</v>
      </c>
      <c r="T106" s="104">
        <f>Q106+R106+S106</f>
        <v>28</v>
      </c>
      <c r="U106" s="106">
        <f t="shared" si="22"/>
        <v>69</v>
      </c>
    </row>
    <row r="107" spans="2:21" ht="21" customHeight="1">
      <c r="B107" s="174"/>
      <c r="C107" s="199">
        <v>64020029</v>
      </c>
      <c r="D107" s="193" t="s">
        <v>1</v>
      </c>
      <c r="E107" s="101">
        <f>E105+E106</f>
        <v>14</v>
      </c>
      <c r="F107" s="106">
        <f t="shared" ref="F107:T107" si="28">F105+F106</f>
        <v>10</v>
      </c>
      <c r="G107" s="106">
        <f t="shared" si="28"/>
        <v>16</v>
      </c>
      <c r="H107" s="106">
        <f t="shared" si="28"/>
        <v>13</v>
      </c>
      <c r="I107" s="106">
        <f t="shared" si="28"/>
        <v>39</v>
      </c>
      <c r="J107" s="106">
        <f t="shared" si="28"/>
        <v>10</v>
      </c>
      <c r="K107" s="106">
        <f t="shared" si="28"/>
        <v>9</v>
      </c>
      <c r="L107" s="108">
        <f t="shared" si="28"/>
        <v>12</v>
      </c>
      <c r="M107" s="106">
        <f t="shared" si="28"/>
        <v>4</v>
      </c>
      <c r="N107" s="106">
        <f t="shared" si="28"/>
        <v>15</v>
      </c>
      <c r="O107" s="106">
        <f t="shared" si="28"/>
        <v>16</v>
      </c>
      <c r="P107" s="106">
        <f t="shared" si="28"/>
        <v>66</v>
      </c>
      <c r="Q107" s="106">
        <f t="shared" si="28"/>
        <v>18</v>
      </c>
      <c r="R107" s="106">
        <f t="shared" si="28"/>
        <v>13</v>
      </c>
      <c r="S107" s="106">
        <f t="shared" si="28"/>
        <v>21</v>
      </c>
      <c r="T107" s="106">
        <f t="shared" si="28"/>
        <v>52</v>
      </c>
      <c r="U107" s="106">
        <f t="shared" si="22"/>
        <v>157</v>
      </c>
    </row>
    <row r="108" spans="2:21" ht="21" customHeight="1" thickBot="1">
      <c r="B108" s="178"/>
      <c r="C108" s="179" t="s">
        <v>604</v>
      </c>
      <c r="D108" s="156" t="s">
        <v>15</v>
      </c>
      <c r="E108" s="112"/>
      <c r="F108" s="112">
        <f>INDEX('dmc2564 ข้อมูลดิบ'!$C$3:$CR$167,MATCH($C107,'dmc2564 ข้อมูลดิบ'!$C$3:$C$165,0),6)</f>
        <v>1</v>
      </c>
      <c r="G108" s="112">
        <f>INDEX('dmc2564 ข้อมูลดิบ'!$C$3:$CR$167,MATCH($C107,'dmc2564 ข้อมูลดิบ'!$C$3:$C$165,0),10)</f>
        <v>1</v>
      </c>
      <c r="H108" s="112">
        <f>INDEX('dmc2564 ข้อมูลดิบ'!$C$3:$CR$167,MATCH($C107,'dmc2564 ข้อมูลดิบ'!$C$3:$C$165,0),14)</f>
        <v>1</v>
      </c>
      <c r="I108" s="112">
        <f>SUM(F108:H108)</f>
        <v>3</v>
      </c>
      <c r="J108" s="112">
        <f>INDEX('dmc2564 ข้อมูลดิบ'!$C$3:$CR$167,MATCH($C107,'dmc2564 ข้อมูลดิบ'!$C$3:$C$165,0),22)</f>
        <v>1</v>
      </c>
      <c r="K108" s="112">
        <f>INDEX('dmc2564 ข้อมูลดิบ'!$C$3:$CR$167,MATCH($C107,'dmc2564 ข้อมูลดิบ'!$C$3:$C$165,0),26)</f>
        <v>1</v>
      </c>
      <c r="L108" s="111">
        <f>INDEX('dmc2564 ข้อมูลดิบ'!$C$3:$CR$167,MATCH($C107,'dmc2564 ข้อมูลดิบ'!$C$3:$C$165,0),30)</f>
        <v>1</v>
      </c>
      <c r="M108" s="112">
        <f>INDEX('dmc2564 ข้อมูลดิบ'!$C$3:$CR$167,MATCH($C107,'dmc2564 ข้อมูลดิบ'!$C$3:$C$165,0),34)</f>
        <v>1</v>
      </c>
      <c r="N108" s="112">
        <f>INDEX('dmc2564 ข้อมูลดิบ'!$C$3:$CR$167,MATCH($C107,'dmc2564 ข้อมูลดิบ'!$C$3:$C$165,0),38)</f>
        <v>1</v>
      </c>
      <c r="O108" s="112">
        <f>INDEX('dmc2564 ข้อมูลดิบ'!$C$3:$CR$167,MATCH($C107,'dmc2564 ข้อมูลดิบ'!$C$3:$C$165,0),42)</f>
        <v>1</v>
      </c>
      <c r="P108" s="112">
        <f>J108+K108+L108+M108+N108+O108</f>
        <v>6</v>
      </c>
      <c r="Q108" s="112">
        <f>INDEX('dmc2564 ข้อมูลดิบ'!$C$3:$CR$167,MATCH($C107,'dmc2564 ข้อมูลดิบ'!$C$3:$C$165,0),50)</f>
        <v>1</v>
      </c>
      <c r="R108" s="112">
        <f>INDEX('dmc2564 ข้อมูลดิบ'!$C$3:$CR$167,MATCH($C107,'dmc2564 ข้อมูลดิบ'!$C$3:$C$165,0),54)</f>
        <v>1</v>
      </c>
      <c r="S108" s="112">
        <f>INDEX('dmc2564 ข้อมูลดิบ'!$C$3:$CR$167,MATCH($C107,'dmc2564 ข้อมูลดิบ'!$C$3:$C$165,0),58)</f>
        <v>1</v>
      </c>
      <c r="T108" s="112">
        <f>Q108+R108+S108</f>
        <v>3</v>
      </c>
      <c r="U108" s="113">
        <f t="shared" si="22"/>
        <v>12</v>
      </c>
    </row>
    <row r="109" spans="2:21" ht="21" customHeight="1" thickTop="1">
      <c r="B109" s="197">
        <v>27</v>
      </c>
      <c r="C109" s="200" t="s">
        <v>149</v>
      </c>
      <c r="D109" s="194" t="s">
        <v>18</v>
      </c>
      <c r="E109" s="86">
        <f>VLOOKUP(C111,'จำนวนครู 25มิย64'!$A$3:$E$164,3,TRUE)</f>
        <v>1</v>
      </c>
      <c r="F109" s="86">
        <f>INDEX('dmc2564 ข้อมูลดิบ'!$C$3:$CR$167,MATCH($C111,'dmc2564 ข้อมูลดิบ'!$C$3:$C$165,0),3)</f>
        <v>3</v>
      </c>
      <c r="G109" s="86">
        <f>INDEX('dmc2564 ข้อมูลดิบ'!$C$3:$CR$167,MATCH($C111,'dmc2564 ข้อมูลดิบ'!$C$3:$C$165,0),7)</f>
        <v>9</v>
      </c>
      <c r="H109" s="86">
        <f>INDEX('dmc2564 ข้อมูลดิบ'!$C$3:$CR$167,MATCH($C111,'dmc2564 ข้อมูลดิบ'!$C$3:$C$165,0),11)</f>
        <v>2</v>
      </c>
      <c r="I109" s="86">
        <f>SUM(F109:H109)</f>
        <v>14</v>
      </c>
      <c r="J109" s="86">
        <f>INDEX('dmc2564 ข้อมูลดิบ'!$C$3:$CR$167,MATCH($C111,'dmc2564 ข้อมูลดิบ'!$C$3:$C$165,0),19)</f>
        <v>2</v>
      </c>
      <c r="K109" s="86">
        <f>INDEX('dmc2564 ข้อมูลดิบ'!$C$3:$CR$167,MATCH($C111,'dmc2564 ข้อมูลดิบ'!$C$3:$C$165,0),23)</f>
        <v>2</v>
      </c>
      <c r="L109" s="100">
        <f>INDEX('dmc2564 ข้อมูลดิบ'!$C$3:$CR$167,MATCH($C111,'dmc2564 ข้อมูลดิบ'!$C$3:$C$165,0),27)</f>
        <v>1</v>
      </c>
      <c r="M109" s="86">
        <f>INDEX('dmc2564 ข้อมูลดิบ'!$C$3:$CR$167,MATCH($C111,'dmc2564 ข้อมูลดิบ'!$C$3:$C$165,0),31)</f>
        <v>2</v>
      </c>
      <c r="N109" s="86">
        <f>INDEX('dmc2564 ข้อมูลดิบ'!$C$3:$CR$167,MATCH($C111,'dmc2564 ข้อมูลดิบ'!$C$3:$C$165,0),35)</f>
        <v>1</v>
      </c>
      <c r="O109" s="86">
        <f>INDEX('dmc2564 ข้อมูลดิบ'!$C$3:$CR$167,MATCH($C111,'dmc2564 ข้อมูลดิบ'!$C$3:$C$165,0),39)</f>
        <v>4</v>
      </c>
      <c r="P109" s="86">
        <f>J109+K109+L109+M109+N109+O109</f>
        <v>12</v>
      </c>
      <c r="Q109" s="86">
        <f>INDEX('dmc2564 ข้อมูลดิบ'!$C$3:$CR$167,MATCH($C111,'dmc2564 ข้อมูลดิบ'!$C$3:$C$165,0),47)</f>
        <v>0</v>
      </c>
      <c r="R109" s="86">
        <f>INDEX('dmc2564 ข้อมูลดิบ'!$C$3:$CR$167,MATCH($C111,'dmc2564 ข้อมูลดิบ'!$C$3:$C$165,0),51)</f>
        <v>0</v>
      </c>
      <c r="S109" s="86">
        <f>INDEX('dmc2564 ข้อมูลดิบ'!$C$3:$CR$167,MATCH($C111,'dmc2564 ข้อมูลดิบ'!$C$3:$C$165,0),55)</f>
        <v>0</v>
      </c>
      <c r="T109" s="86">
        <f>Q109+R109+S109</f>
        <v>0</v>
      </c>
      <c r="U109" s="101">
        <f t="shared" si="22"/>
        <v>26</v>
      </c>
    </row>
    <row r="110" spans="2:21" ht="21" customHeight="1">
      <c r="B110" s="174"/>
      <c r="C110" s="199" t="s">
        <v>148</v>
      </c>
      <c r="D110" s="192" t="s">
        <v>20</v>
      </c>
      <c r="E110" s="86">
        <f>VLOOKUP(C111,'จำนวนครู 25มิย64'!$A$3:$E$164,4,TRUE)</f>
        <v>2</v>
      </c>
      <c r="F110" s="104">
        <f>INDEX('dmc2564 ข้อมูลดิบ'!$C$3:$CR$167,MATCH($C111,'dmc2564 ข้อมูลดิบ'!$C$3:$C$165,0),4)</f>
        <v>0</v>
      </c>
      <c r="G110" s="104">
        <f>INDEX('dmc2564 ข้อมูลดิบ'!$C$3:$CR$167,MATCH($C111,'dmc2564 ข้อมูลดิบ'!$C$3:$C$165,0),8)</f>
        <v>2</v>
      </c>
      <c r="H110" s="104">
        <f>INDEX('dmc2564 ข้อมูลดิบ'!$C$3:$CR$167,MATCH($C111,'dmc2564 ข้อมูลดิบ'!$C$3:$C$165,0),12)</f>
        <v>1</v>
      </c>
      <c r="I110" s="104">
        <f>SUM(F110:H110)</f>
        <v>3</v>
      </c>
      <c r="J110" s="104">
        <f>INDEX('dmc2564 ข้อมูลดิบ'!$C$3:$CR$167,MATCH($C111,'dmc2564 ข้อมูลดิบ'!$C$3:$C$165,0),20)</f>
        <v>4</v>
      </c>
      <c r="K110" s="104">
        <f>INDEX('dmc2564 ข้อมูลดิบ'!$C$3:$CR$167,MATCH($C111,'dmc2564 ข้อมูลดิบ'!$C$3:$C$165,0),24)</f>
        <v>1</v>
      </c>
      <c r="L110" s="105">
        <f>INDEX('dmc2564 ข้อมูลดิบ'!$C$3:$CR$167,MATCH($C111,'dmc2564 ข้อมูลดิบ'!$C$3:$C$165,0),28)</f>
        <v>1</v>
      </c>
      <c r="M110" s="104">
        <f>INDEX('dmc2564 ข้อมูลดิบ'!$C$3:$CR$167,MATCH($C111,'dmc2564 ข้อมูลดิบ'!$C$3:$C$165,0),32)</f>
        <v>2</v>
      </c>
      <c r="N110" s="104">
        <f>INDEX('dmc2564 ข้อมูลดิบ'!$C$3:$CR$167,MATCH($C111,'dmc2564 ข้อมูลดิบ'!$C$3:$C$165,0),36)</f>
        <v>2</v>
      </c>
      <c r="O110" s="104">
        <f>INDEX('dmc2564 ข้อมูลดิบ'!$C$3:$CR$167,MATCH($C111,'dmc2564 ข้อมูลดิบ'!$C$3:$C$165,0),40)</f>
        <v>1</v>
      </c>
      <c r="P110" s="104">
        <f>J110+K110+L110+M110+N110+O110</f>
        <v>11</v>
      </c>
      <c r="Q110" s="104">
        <f>INDEX('dmc2564 ข้อมูลดิบ'!$C$3:$CR$167,MATCH($C111,'dmc2564 ข้อมูลดิบ'!$C$3:$C$165,0),48)</f>
        <v>0</v>
      </c>
      <c r="R110" s="104">
        <f>INDEX('dmc2564 ข้อมูลดิบ'!$C$3:$CR$167,MATCH($C111,'dmc2564 ข้อมูลดิบ'!$C$3:$C$165,0),52)</f>
        <v>0</v>
      </c>
      <c r="S110" s="104">
        <f>INDEX('dmc2564 ข้อมูลดิบ'!$C$3:$CR$167,MATCH($C111,'dmc2564 ข้อมูลดิบ'!$C$3:$C$165,0),56)</f>
        <v>0</v>
      </c>
      <c r="T110" s="104">
        <f>Q110+R110+S110</f>
        <v>0</v>
      </c>
      <c r="U110" s="106">
        <f t="shared" si="22"/>
        <v>14</v>
      </c>
    </row>
    <row r="111" spans="2:21" ht="21" customHeight="1">
      <c r="B111" s="174"/>
      <c r="C111" s="199">
        <v>64020030</v>
      </c>
      <c r="D111" s="193" t="s">
        <v>1</v>
      </c>
      <c r="E111" s="101">
        <f>E109+E110</f>
        <v>3</v>
      </c>
      <c r="F111" s="106">
        <f t="shared" ref="F111:T111" si="29">F109+F110</f>
        <v>3</v>
      </c>
      <c r="G111" s="106">
        <f t="shared" si="29"/>
        <v>11</v>
      </c>
      <c r="H111" s="106">
        <f t="shared" si="29"/>
        <v>3</v>
      </c>
      <c r="I111" s="106">
        <f t="shared" si="29"/>
        <v>17</v>
      </c>
      <c r="J111" s="106">
        <f t="shared" si="29"/>
        <v>6</v>
      </c>
      <c r="K111" s="106">
        <f t="shared" si="29"/>
        <v>3</v>
      </c>
      <c r="L111" s="108">
        <f t="shared" si="29"/>
        <v>2</v>
      </c>
      <c r="M111" s="106">
        <f t="shared" si="29"/>
        <v>4</v>
      </c>
      <c r="N111" s="106">
        <f t="shared" si="29"/>
        <v>3</v>
      </c>
      <c r="O111" s="106">
        <f t="shared" si="29"/>
        <v>5</v>
      </c>
      <c r="P111" s="106">
        <f t="shared" si="29"/>
        <v>23</v>
      </c>
      <c r="Q111" s="106">
        <f t="shared" si="29"/>
        <v>0</v>
      </c>
      <c r="R111" s="106">
        <f t="shared" si="29"/>
        <v>0</v>
      </c>
      <c r="S111" s="106">
        <f t="shared" si="29"/>
        <v>0</v>
      </c>
      <c r="T111" s="106">
        <f t="shared" si="29"/>
        <v>0</v>
      </c>
      <c r="U111" s="106">
        <f t="shared" si="22"/>
        <v>40</v>
      </c>
    </row>
    <row r="112" spans="2:21" ht="21" customHeight="1" thickBot="1">
      <c r="B112" s="178"/>
      <c r="C112" s="179" t="s">
        <v>531</v>
      </c>
      <c r="D112" s="156" t="s">
        <v>15</v>
      </c>
      <c r="E112" s="112"/>
      <c r="F112" s="112">
        <f>INDEX('dmc2564 ข้อมูลดิบ'!$C$3:$CR$167,MATCH($C111,'dmc2564 ข้อมูลดิบ'!$C$3:$C$165,0),6)</f>
        <v>1</v>
      </c>
      <c r="G112" s="112">
        <f>INDEX('dmc2564 ข้อมูลดิบ'!$C$3:$CR$167,MATCH($C111,'dmc2564 ข้อมูลดิบ'!$C$3:$C$165,0),10)</f>
        <v>1</v>
      </c>
      <c r="H112" s="112">
        <f>INDEX('dmc2564 ข้อมูลดิบ'!$C$3:$CR$167,MATCH($C111,'dmc2564 ข้อมูลดิบ'!$C$3:$C$165,0),14)</f>
        <v>1</v>
      </c>
      <c r="I112" s="112">
        <f>SUM(F112:H112)</f>
        <v>3</v>
      </c>
      <c r="J112" s="112">
        <f>INDEX('dmc2564 ข้อมูลดิบ'!$C$3:$CR$167,MATCH($C111,'dmc2564 ข้อมูลดิบ'!$C$3:$C$165,0),22)</f>
        <v>1</v>
      </c>
      <c r="K112" s="112">
        <f>INDEX('dmc2564 ข้อมูลดิบ'!$C$3:$CR$167,MATCH($C111,'dmc2564 ข้อมูลดิบ'!$C$3:$C$165,0),26)</f>
        <v>1</v>
      </c>
      <c r="L112" s="111">
        <f>INDEX('dmc2564 ข้อมูลดิบ'!$C$3:$CR$167,MATCH($C111,'dmc2564 ข้อมูลดิบ'!$C$3:$C$165,0),30)</f>
        <v>1</v>
      </c>
      <c r="M112" s="112">
        <f>INDEX('dmc2564 ข้อมูลดิบ'!$C$3:$CR$167,MATCH($C111,'dmc2564 ข้อมูลดิบ'!$C$3:$C$165,0),34)</f>
        <v>1</v>
      </c>
      <c r="N112" s="112">
        <f>INDEX('dmc2564 ข้อมูลดิบ'!$C$3:$CR$167,MATCH($C111,'dmc2564 ข้อมูลดิบ'!$C$3:$C$165,0),38)</f>
        <v>1</v>
      </c>
      <c r="O112" s="112">
        <f>INDEX('dmc2564 ข้อมูลดิบ'!$C$3:$CR$167,MATCH($C111,'dmc2564 ข้อมูลดิบ'!$C$3:$C$165,0),42)</f>
        <v>1</v>
      </c>
      <c r="P112" s="112">
        <f>J112+K112+L112+M112+N112+O112</f>
        <v>6</v>
      </c>
      <c r="Q112" s="112">
        <f>INDEX('dmc2564 ข้อมูลดิบ'!$C$3:$CR$167,MATCH($C111,'dmc2564 ข้อมูลดิบ'!$C$3:$C$165,0),50)</f>
        <v>0</v>
      </c>
      <c r="R112" s="112">
        <f>INDEX('dmc2564 ข้อมูลดิบ'!$C$3:$CR$167,MATCH($C111,'dmc2564 ข้อมูลดิบ'!$C$3:$C$165,0),54)</f>
        <v>0</v>
      </c>
      <c r="S112" s="112">
        <f>INDEX('dmc2564 ข้อมูลดิบ'!$C$3:$CR$167,MATCH($C111,'dmc2564 ข้อมูลดิบ'!$C$3:$C$165,0),58)</f>
        <v>0</v>
      </c>
      <c r="T112" s="112">
        <f>Q112+R112+S112</f>
        <v>0</v>
      </c>
      <c r="U112" s="113">
        <f t="shared" si="22"/>
        <v>9</v>
      </c>
    </row>
    <row r="113" spans="2:21" ht="21" customHeight="1" thickTop="1">
      <c r="B113" s="124">
        <v>28</v>
      </c>
      <c r="C113" s="201" t="s">
        <v>335</v>
      </c>
      <c r="D113" s="192" t="s">
        <v>18</v>
      </c>
      <c r="E113" s="86">
        <f>VLOOKUP(C115,'จำนวนครู 25มิย64'!$A$3:$E$164,3,TRUE)</f>
        <v>1</v>
      </c>
      <c r="F113" s="86">
        <f>INDEX('dmc2564 ข้อมูลดิบ'!$C$3:$CR$167,MATCH($C115,'dmc2564 ข้อมูลดิบ'!$C$3:$C$165,0),3)</f>
        <v>0</v>
      </c>
      <c r="G113" s="86">
        <f>INDEX('dmc2564 ข้อมูลดิบ'!$C$3:$CR$167,MATCH($C115,'dmc2564 ข้อมูลดิบ'!$C$3:$C$165,0),7)</f>
        <v>0</v>
      </c>
      <c r="H113" s="86">
        <f>INDEX('dmc2564 ข้อมูลดิบ'!$C$3:$CR$167,MATCH($C115,'dmc2564 ข้อมูลดิบ'!$C$3:$C$165,0),11)</f>
        <v>1</v>
      </c>
      <c r="I113" s="86">
        <f>SUM(F113:H113)</f>
        <v>1</v>
      </c>
      <c r="J113" s="86">
        <f>INDEX('dmc2564 ข้อมูลดิบ'!$C$3:$CR$167,MATCH($C115,'dmc2564 ข้อมูลดิบ'!$C$3:$C$165,0),19)</f>
        <v>4</v>
      </c>
      <c r="K113" s="86">
        <f>INDEX('dmc2564 ข้อมูลดิบ'!$C$3:$CR$167,MATCH($C115,'dmc2564 ข้อมูลดิบ'!$C$3:$C$165,0),23)</f>
        <v>1</v>
      </c>
      <c r="L113" s="100">
        <f>INDEX('dmc2564 ข้อมูลดิบ'!$C$3:$CR$167,MATCH($C115,'dmc2564 ข้อมูลดิบ'!$C$3:$C$165,0),27)</f>
        <v>1</v>
      </c>
      <c r="M113" s="86">
        <f>INDEX('dmc2564 ข้อมูลดิบ'!$C$3:$CR$167,MATCH($C115,'dmc2564 ข้อมูลดิบ'!$C$3:$C$165,0),31)</f>
        <v>2</v>
      </c>
      <c r="N113" s="86">
        <f>INDEX('dmc2564 ข้อมูลดิบ'!$C$3:$CR$167,MATCH($C115,'dmc2564 ข้อมูลดิบ'!$C$3:$C$165,0),35)</f>
        <v>3</v>
      </c>
      <c r="O113" s="86">
        <f>INDEX('dmc2564 ข้อมูลดิบ'!$C$3:$CR$167,MATCH($C115,'dmc2564 ข้อมูลดิบ'!$C$3:$C$165,0),39)</f>
        <v>1</v>
      </c>
      <c r="P113" s="86">
        <f>J113+K113+L113+M113+N113+O113</f>
        <v>12</v>
      </c>
      <c r="Q113" s="86">
        <f>INDEX('dmc2564 ข้อมูลดิบ'!$C$3:$CR$167,MATCH($C115,'dmc2564 ข้อมูลดิบ'!$C$3:$C$165,0),47)</f>
        <v>0</v>
      </c>
      <c r="R113" s="86">
        <f>INDEX('dmc2564 ข้อมูลดิบ'!$C$3:$CR$167,MATCH($C115,'dmc2564 ข้อมูลดิบ'!$C$3:$C$165,0),51)</f>
        <v>0</v>
      </c>
      <c r="S113" s="86">
        <f>INDEX('dmc2564 ข้อมูลดิบ'!$C$3:$CR$167,MATCH($C115,'dmc2564 ข้อมูลดิบ'!$C$3:$C$165,0),55)</f>
        <v>0</v>
      </c>
      <c r="T113" s="86">
        <f>Q113+R113+S113</f>
        <v>0</v>
      </c>
      <c r="U113" s="101">
        <f t="shared" si="22"/>
        <v>13</v>
      </c>
    </row>
    <row r="114" spans="2:21" ht="21" customHeight="1">
      <c r="B114" s="174"/>
      <c r="C114" s="199" t="s">
        <v>156</v>
      </c>
      <c r="D114" s="192" t="s">
        <v>20</v>
      </c>
      <c r="E114" s="86">
        <f>VLOOKUP(C115,'จำนวนครู 25มิย64'!$A$3:$E$164,4,TRUE)</f>
        <v>2</v>
      </c>
      <c r="F114" s="104">
        <f>INDEX('dmc2564 ข้อมูลดิบ'!$C$3:$CR$167,MATCH($C115,'dmc2564 ข้อมูลดิบ'!$C$3:$C$165,0),4)</f>
        <v>0</v>
      </c>
      <c r="G114" s="104">
        <f>INDEX('dmc2564 ข้อมูลดิบ'!$C$3:$CR$167,MATCH($C115,'dmc2564 ข้อมูลดิบ'!$C$3:$C$165,0),8)</f>
        <v>2</v>
      </c>
      <c r="H114" s="104">
        <f>INDEX('dmc2564 ข้อมูลดิบ'!$C$3:$CR$167,MATCH($C115,'dmc2564 ข้อมูลดิบ'!$C$3:$C$165,0),12)</f>
        <v>1</v>
      </c>
      <c r="I114" s="104">
        <f>SUM(F114:H114)</f>
        <v>3</v>
      </c>
      <c r="J114" s="104">
        <f>INDEX('dmc2564 ข้อมูลดิบ'!$C$3:$CR$167,MATCH($C115,'dmc2564 ข้อมูลดิบ'!$C$3:$C$165,0),20)</f>
        <v>0</v>
      </c>
      <c r="K114" s="104">
        <f>INDEX('dmc2564 ข้อมูลดิบ'!$C$3:$CR$167,MATCH($C115,'dmc2564 ข้อมูลดิบ'!$C$3:$C$165,0),24)</f>
        <v>3</v>
      </c>
      <c r="L114" s="105">
        <f>INDEX('dmc2564 ข้อมูลดิบ'!$C$3:$CR$167,MATCH($C115,'dmc2564 ข้อมูลดิบ'!$C$3:$C$165,0),28)</f>
        <v>3</v>
      </c>
      <c r="M114" s="104">
        <f>INDEX('dmc2564 ข้อมูลดิบ'!$C$3:$CR$167,MATCH($C115,'dmc2564 ข้อมูลดิบ'!$C$3:$C$165,0),32)</f>
        <v>1</v>
      </c>
      <c r="N114" s="104">
        <f>INDEX('dmc2564 ข้อมูลดิบ'!$C$3:$CR$167,MATCH($C115,'dmc2564 ข้อมูลดิบ'!$C$3:$C$165,0),36)</f>
        <v>3</v>
      </c>
      <c r="O114" s="104">
        <f>INDEX('dmc2564 ข้อมูลดิบ'!$C$3:$CR$167,MATCH($C115,'dmc2564 ข้อมูลดิบ'!$C$3:$C$165,0),40)</f>
        <v>2</v>
      </c>
      <c r="P114" s="104">
        <f>J114+K114+L114+M114+N114+O114</f>
        <v>12</v>
      </c>
      <c r="Q114" s="104">
        <f>INDEX('dmc2564 ข้อมูลดิบ'!$C$3:$CR$167,MATCH($C115,'dmc2564 ข้อมูลดิบ'!$C$3:$C$165,0),48)</f>
        <v>0</v>
      </c>
      <c r="R114" s="104">
        <f>INDEX('dmc2564 ข้อมูลดิบ'!$C$3:$CR$167,MATCH($C115,'dmc2564 ข้อมูลดิบ'!$C$3:$C$165,0),52)</f>
        <v>0</v>
      </c>
      <c r="S114" s="104">
        <f>INDEX('dmc2564 ข้อมูลดิบ'!$C$3:$CR$167,MATCH($C115,'dmc2564 ข้อมูลดิบ'!$C$3:$C$165,0),56)</f>
        <v>0</v>
      </c>
      <c r="T114" s="104">
        <f>Q114+R114+S114</f>
        <v>0</v>
      </c>
      <c r="U114" s="106">
        <f t="shared" si="22"/>
        <v>15</v>
      </c>
    </row>
    <row r="115" spans="2:21" ht="21" customHeight="1">
      <c r="B115" s="174"/>
      <c r="C115" s="199">
        <v>64020032</v>
      </c>
      <c r="D115" s="193" t="s">
        <v>1</v>
      </c>
      <c r="E115" s="101">
        <f t="shared" ref="E115:T115" si="30">E113+E114</f>
        <v>3</v>
      </c>
      <c r="F115" s="106">
        <f t="shared" si="30"/>
        <v>0</v>
      </c>
      <c r="G115" s="106">
        <f t="shared" si="30"/>
        <v>2</v>
      </c>
      <c r="H115" s="106">
        <f t="shared" si="30"/>
        <v>2</v>
      </c>
      <c r="I115" s="106">
        <f t="shared" si="30"/>
        <v>4</v>
      </c>
      <c r="J115" s="106">
        <f t="shared" si="30"/>
        <v>4</v>
      </c>
      <c r="K115" s="106">
        <f t="shared" si="30"/>
        <v>4</v>
      </c>
      <c r="L115" s="108">
        <f t="shared" si="30"/>
        <v>4</v>
      </c>
      <c r="M115" s="106">
        <f t="shared" si="30"/>
        <v>3</v>
      </c>
      <c r="N115" s="106">
        <f t="shared" si="30"/>
        <v>6</v>
      </c>
      <c r="O115" s="106">
        <f t="shared" si="30"/>
        <v>3</v>
      </c>
      <c r="P115" s="106">
        <f t="shared" si="30"/>
        <v>24</v>
      </c>
      <c r="Q115" s="106">
        <f t="shared" si="30"/>
        <v>0</v>
      </c>
      <c r="R115" s="106">
        <f t="shared" si="30"/>
        <v>0</v>
      </c>
      <c r="S115" s="106">
        <f t="shared" si="30"/>
        <v>0</v>
      </c>
      <c r="T115" s="106">
        <f t="shared" si="30"/>
        <v>0</v>
      </c>
      <c r="U115" s="106">
        <f t="shared" si="22"/>
        <v>28</v>
      </c>
    </row>
    <row r="116" spans="2:21" ht="21" customHeight="1" thickBot="1">
      <c r="B116" s="178"/>
      <c r="C116" s="179" t="s">
        <v>544</v>
      </c>
      <c r="D116" s="156" t="s">
        <v>15</v>
      </c>
      <c r="E116" s="112"/>
      <c r="F116" s="112">
        <f>INDEX('dmc2564 ข้อมูลดิบ'!$C$3:$CR$167,MATCH($C115,'dmc2564 ข้อมูลดิบ'!$C$3:$C$165,0),6)</f>
        <v>0</v>
      </c>
      <c r="G116" s="112">
        <f>INDEX('dmc2564 ข้อมูลดิบ'!$C$3:$CR$167,MATCH($C115,'dmc2564 ข้อมูลดิบ'!$C$3:$C$165,0),10)</f>
        <v>1</v>
      </c>
      <c r="H116" s="112">
        <f>INDEX('dmc2564 ข้อมูลดิบ'!$C$3:$CR$167,MATCH($C115,'dmc2564 ข้อมูลดิบ'!$C$3:$C$165,0),14)</f>
        <v>1</v>
      </c>
      <c r="I116" s="112">
        <f>SUM(F116:H116)</f>
        <v>2</v>
      </c>
      <c r="J116" s="112">
        <f>INDEX('dmc2564 ข้อมูลดิบ'!$C$3:$CR$167,MATCH($C115,'dmc2564 ข้อมูลดิบ'!$C$3:$C$165,0),22)</f>
        <v>1</v>
      </c>
      <c r="K116" s="112">
        <f>INDEX('dmc2564 ข้อมูลดิบ'!$C$3:$CR$167,MATCH($C115,'dmc2564 ข้อมูลดิบ'!$C$3:$C$165,0),26)</f>
        <v>1</v>
      </c>
      <c r="L116" s="111">
        <f>INDEX('dmc2564 ข้อมูลดิบ'!$C$3:$CR$167,MATCH($C115,'dmc2564 ข้อมูลดิบ'!$C$3:$C$165,0),30)</f>
        <v>1</v>
      </c>
      <c r="M116" s="112">
        <f>INDEX('dmc2564 ข้อมูลดิบ'!$C$3:$CR$167,MATCH($C115,'dmc2564 ข้อมูลดิบ'!$C$3:$C$165,0),34)</f>
        <v>1</v>
      </c>
      <c r="N116" s="112">
        <f>INDEX('dmc2564 ข้อมูลดิบ'!$C$3:$CR$167,MATCH($C115,'dmc2564 ข้อมูลดิบ'!$C$3:$C$165,0),38)</f>
        <v>1</v>
      </c>
      <c r="O116" s="112">
        <f>INDEX('dmc2564 ข้อมูลดิบ'!$C$3:$CR$167,MATCH($C115,'dmc2564 ข้อมูลดิบ'!$C$3:$C$165,0),42)</f>
        <v>1</v>
      </c>
      <c r="P116" s="112">
        <f>J116+K116+L116+M116+N116+O116</f>
        <v>6</v>
      </c>
      <c r="Q116" s="112">
        <f>INDEX('dmc2564 ข้อมูลดิบ'!$C$3:$CR$167,MATCH($C115,'dmc2564 ข้อมูลดิบ'!$C$3:$C$165,0),50)</f>
        <v>0</v>
      </c>
      <c r="R116" s="112">
        <f>INDEX('dmc2564 ข้อมูลดิบ'!$C$3:$CR$167,MATCH($C115,'dmc2564 ข้อมูลดิบ'!$C$3:$C$165,0),54)</f>
        <v>0</v>
      </c>
      <c r="S116" s="112">
        <f>INDEX('dmc2564 ข้อมูลดิบ'!$C$3:$CR$167,MATCH($C115,'dmc2564 ข้อมูลดิบ'!$C$3:$C$165,0),58)</f>
        <v>0</v>
      </c>
      <c r="T116" s="112">
        <f>Q116+R116+S116</f>
        <v>0</v>
      </c>
      <c r="U116" s="113">
        <f t="shared" si="22"/>
        <v>8</v>
      </c>
    </row>
    <row r="117" spans="2:21" ht="21" customHeight="1" thickTop="1">
      <c r="B117" s="197">
        <v>29</v>
      </c>
      <c r="C117" s="200" t="s">
        <v>150</v>
      </c>
      <c r="D117" s="194" t="s">
        <v>18</v>
      </c>
      <c r="E117" s="86">
        <f>VLOOKUP(C119,'จำนวนครู 25มิย64'!$A$3:$E$164,3,TRUE)</f>
        <v>2</v>
      </c>
      <c r="F117" s="86">
        <f>INDEX('dmc2564 ข้อมูลดิบ'!$C$3:$CR$167,MATCH($C119,'dmc2564 ข้อมูลดิบ'!$C$3:$C$165,0),3)</f>
        <v>0</v>
      </c>
      <c r="G117" s="86">
        <f>INDEX('dmc2564 ข้อมูลดิบ'!$C$3:$CR$167,MATCH($C119,'dmc2564 ข้อมูลดิบ'!$C$3:$C$165,0),7)</f>
        <v>1</v>
      </c>
      <c r="H117" s="86">
        <f>INDEX('dmc2564 ข้อมูลดิบ'!$C$3:$CR$167,MATCH($C119,'dmc2564 ข้อมูลดิบ'!$C$3:$C$165,0),11)</f>
        <v>2</v>
      </c>
      <c r="I117" s="86">
        <f>SUM(F117:H117)</f>
        <v>3</v>
      </c>
      <c r="J117" s="86">
        <f>INDEX('dmc2564 ข้อมูลดิบ'!$C$3:$CR$167,MATCH($C119,'dmc2564 ข้อมูลดิบ'!$C$3:$C$165,0),19)</f>
        <v>4</v>
      </c>
      <c r="K117" s="86">
        <f>INDEX('dmc2564 ข้อมูลดิบ'!$C$3:$CR$167,MATCH($C119,'dmc2564 ข้อมูลดิบ'!$C$3:$C$165,0),23)</f>
        <v>8</v>
      </c>
      <c r="L117" s="100">
        <f>INDEX('dmc2564 ข้อมูลดิบ'!$C$3:$CR$167,MATCH($C119,'dmc2564 ข้อมูลดิบ'!$C$3:$C$165,0),27)</f>
        <v>6</v>
      </c>
      <c r="M117" s="86">
        <f>INDEX('dmc2564 ข้อมูลดิบ'!$C$3:$CR$167,MATCH($C119,'dmc2564 ข้อมูลดิบ'!$C$3:$C$165,0),31)</f>
        <v>7</v>
      </c>
      <c r="N117" s="86">
        <f>INDEX('dmc2564 ข้อมูลดิบ'!$C$3:$CR$167,MATCH($C119,'dmc2564 ข้อมูลดิบ'!$C$3:$C$165,0),35)</f>
        <v>3</v>
      </c>
      <c r="O117" s="86">
        <f>INDEX('dmc2564 ข้อมูลดิบ'!$C$3:$CR$167,MATCH($C119,'dmc2564 ข้อมูลดิบ'!$C$3:$C$165,0),39)</f>
        <v>5</v>
      </c>
      <c r="P117" s="86">
        <f>J117+K117+L117+M117+N117+O117</f>
        <v>33</v>
      </c>
      <c r="Q117" s="86">
        <f>INDEX('dmc2564 ข้อมูลดิบ'!$C$3:$CR$167,MATCH($C119,'dmc2564 ข้อมูลดิบ'!$C$3:$C$165,0),47)</f>
        <v>0</v>
      </c>
      <c r="R117" s="86">
        <f>INDEX('dmc2564 ข้อมูลดิบ'!$C$3:$CR$167,MATCH($C119,'dmc2564 ข้อมูลดิบ'!$C$3:$C$165,0),51)</f>
        <v>0</v>
      </c>
      <c r="S117" s="86">
        <f>INDEX('dmc2564 ข้อมูลดิบ'!$C$3:$CR$167,MATCH($C119,'dmc2564 ข้อมูลดิบ'!$C$3:$C$165,0),55)</f>
        <v>0</v>
      </c>
      <c r="T117" s="86">
        <f>Q117+R117+S117</f>
        <v>0</v>
      </c>
      <c r="U117" s="101">
        <f t="shared" si="22"/>
        <v>36</v>
      </c>
    </row>
    <row r="118" spans="2:21" ht="21" customHeight="1">
      <c r="B118" s="174"/>
      <c r="C118" s="199" t="s">
        <v>151</v>
      </c>
      <c r="D118" s="192" t="s">
        <v>20</v>
      </c>
      <c r="E118" s="86">
        <f>VLOOKUP(C119,'จำนวนครู 25มิย64'!$A$3:$E$164,4,TRUE)</f>
        <v>2</v>
      </c>
      <c r="F118" s="104">
        <f>INDEX('dmc2564 ข้อมูลดิบ'!$C$3:$CR$167,MATCH($C119,'dmc2564 ข้อมูลดิบ'!$C$3:$C$165,0),4)</f>
        <v>0</v>
      </c>
      <c r="G118" s="104">
        <f>INDEX('dmc2564 ข้อมูลดิบ'!$C$3:$CR$167,MATCH($C119,'dmc2564 ข้อมูลดิบ'!$C$3:$C$165,0),8)</f>
        <v>3</v>
      </c>
      <c r="H118" s="104">
        <f>INDEX('dmc2564 ข้อมูลดิบ'!$C$3:$CR$167,MATCH($C119,'dmc2564 ข้อมูลดิบ'!$C$3:$C$165,0),12)</f>
        <v>3</v>
      </c>
      <c r="I118" s="104">
        <f>SUM(F118:H118)</f>
        <v>6</v>
      </c>
      <c r="J118" s="104">
        <f>INDEX('dmc2564 ข้อมูลดิบ'!$C$3:$CR$167,MATCH($C119,'dmc2564 ข้อมูลดิบ'!$C$3:$C$165,0),20)</f>
        <v>1</v>
      </c>
      <c r="K118" s="104">
        <f>INDEX('dmc2564 ข้อมูลดิบ'!$C$3:$CR$167,MATCH($C119,'dmc2564 ข้อมูลดิบ'!$C$3:$C$165,0),24)</f>
        <v>1</v>
      </c>
      <c r="L118" s="105">
        <f>INDEX('dmc2564 ข้อมูลดิบ'!$C$3:$CR$167,MATCH($C119,'dmc2564 ข้อมูลดิบ'!$C$3:$C$165,0),28)</f>
        <v>3</v>
      </c>
      <c r="M118" s="104">
        <f>INDEX('dmc2564 ข้อมูลดิบ'!$C$3:$CR$167,MATCH($C119,'dmc2564 ข้อมูลดิบ'!$C$3:$C$165,0),32)</f>
        <v>2</v>
      </c>
      <c r="N118" s="104">
        <f>INDEX('dmc2564 ข้อมูลดิบ'!$C$3:$CR$167,MATCH($C119,'dmc2564 ข้อมูลดิบ'!$C$3:$C$165,0),36)</f>
        <v>3</v>
      </c>
      <c r="O118" s="104">
        <f>INDEX('dmc2564 ข้อมูลดิบ'!$C$3:$CR$167,MATCH($C119,'dmc2564 ข้อมูลดิบ'!$C$3:$C$165,0),40)</f>
        <v>6</v>
      </c>
      <c r="P118" s="104">
        <f>J118+K118+L118+M118+N118+O118</f>
        <v>16</v>
      </c>
      <c r="Q118" s="104">
        <f>INDEX('dmc2564 ข้อมูลดิบ'!$C$3:$CR$167,MATCH($C119,'dmc2564 ข้อมูลดิบ'!$C$3:$C$165,0),48)</f>
        <v>0</v>
      </c>
      <c r="R118" s="104">
        <f>INDEX('dmc2564 ข้อมูลดิบ'!$C$3:$CR$167,MATCH($C119,'dmc2564 ข้อมูลดิบ'!$C$3:$C$165,0),52)</f>
        <v>0</v>
      </c>
      <c r="S118" s="104">
        <f>INDEX('dmc2564 ข้อมูลดิบ'!$C$3:$CR$167,MATCH($C119,'dmc2564 ข้อมูลดิบ'!$C$3:$C$165,0),56)</f>
        <v>0</v>
      </c>
      <c r="T118" s="104">
        <f>Q118+R118+S118</f>
        <v>0</v>
      </c>
      <c r="U118" s="106">
        <f t="shared" si="22"/>
        <v>22</v>
      </c>
    </row>
    <row r="119" spans="2:21" ht="21" customHeight="1">
      <c r="B119" s="174"/>
      <c r="C119" s="199">
        <v>64020033</v>
      </c>
      <c r="D119" s="193" t="s">
        <v>1</v>
      </c>
      <c r="E119" s="101">
        <f>E117+E118</f>
        <v>4</v>
      </c>
      <c r="F119" s="106">
        <f t="shared" ref="F119:T119" si="31">F117+F118</f>
        <v>0</v>
      </c>
      <c r="G119" s="106">
        <f t="shared" si="31"/>
        <v>4</v>
      </c>
      <c r="H119" s="106">
        <f t="shared" si="31"/>
        <v>5</v>
      </c>
      <c r="I119" s="106">
        <f t="shared" si="31"/>
        <v>9</v>
      </c>
      <c r="J119" s="106">
        <f t="shared" si="31"/>
        <v>5</v>
      </c>
      <c r="K119" s="106">
        <f t="shared" si="31"/>
        <v>9</v>
      </c>
      <c r="L119" s="108">
        <f t="shared" si="31"/>
        <v>9</v>
      </c>
      <c r="M119" s="106">
        <f t="shared" si="31"/>
        <v>9</v>
      </c>
      <c r="N119" s="106">
        <f t="shared" si="31"/>
        <v>6</v>
      </c>
      <c r="O119" s="106">
        <f t="shared" si="31"/>
        <v>11</v>
      </c>
      <c r="P119" s="106">
        <f t="shared" si="31"/>
        <v>49</v>
      </c>
      <c r="Q119" s="106">
        <f t="shared" si="31"/>
        <v>0</v>
      </c>
      <c r="R119" s="106">
        <f t="shared" si="31"/>
        <v>0</v>
      </c>
      <c r="S119" s="106">
        <f t="shared" si="31"/>
        <v>0</v>
      </c>
      <c r="T119" s="106">
        <f t="shared" si="31"/>
        <v>0</v>
      </c>
      <c r="U119" s="106">
        <f t="shared" si="22"/>
        <v>58</v>
      </c>
    </row>
    <row r="120" spans="2:21" ht="21" customHeight="1" thickBot="1">
      <c r="B120" s="178"/>
      <c r="C120" s="179" t="s">
        <v>529</v>
      </c>
      <c r="D120" s="156" t="s">
        <v>15</v>
      </c>
      <c r="E120" s="112"/>
      <c r="F120" s="112">
        <f>INDEX('dmc2564 ข้อมูลดิบ'!$C$3:$CR$167,MATCH($C119,'dmc2564 ข้อมูลดิบ'!$C$3:$C$165,0),6)</f>
        <v>0</v>
      </c>
      <c r="G120" s="112">
        <f>INDEX('dmc2564 ข้อมูลดิบ'!$C$3:$CR$167,MATCH($C119,'dmc2564 ข้อมูลดิบ'!$C$3:$C$165,0),10)</f>
        <v>1</v>
      </c>
      <c r="H120" s="112">
        <f>INDEX('dmc2564 ข้อมูลดิบ'!$C$3:$CR$167,MATCH($C119,'dmc2564 ข้อมูลดิบ'!$C$3:$C$165,0),14)</f>
        <v>1</v>
      </c>
      <c r="I120" s="112">
        <f>SUM(F120:H120)</f>
        <v>2</v>
      </c>
      <c r="J120" s="112">
        <f>INDEX('dmc2564 ข้อมูลดิบ'!$C$3:$CR$167,MATCH($C119,'dmc2564 ข้อมูลดิบ'!$C$3:$C$165,0),22)</f>
        <v>1</v>
      </c>
      <c r="K120" s="112">
        <f>INDEX('dmc2564 ข้อมูลดิบ'!$C$3:$CR$167,MATCH($C119,'dmc2564 ข้อมูลดิบ'!$C$3:$C$165,0),26)</f>
        <v>1</v>
      </c>
      <c r="L120" s="111">
        <f>INDEX('dmc2564 ข้อมูลดิบ'!$C$3:$CR$167,MATCH($C119,'dmc2564 ข้อมูลดิบ'!$C$3:$C$165,0),30)</f>
        <v>1</v>
      </c>
      <c r="M120" s="112">
        <f>INDEX('dmc2564 ข้อมูลดิบ'!$C$3:$CR$167,MATCH($C119,'dmc2564 ข้อมูลดิบ'!$C$3:$C$165,0),34)</f>
        <v>1</v>
      </c>
      <c r="N120" s="112">
        <f>INDEX('dmc2564 ข้อมูลดิบ'!$C$3:$CR$167,MATCH($C119,'dmc2564 ข้อมูลดิบ'!$C$3:$C$165,0),38)</f>
        <v>1</v>
      </c>
      <c r="O120" s="112">
        <f>INDEX('dmc2564 ข้อมูลดิบ'!$C$3:$CR$167,MATCH($C119,'dmc2564 ข้อมูลดิบ'!$C$3:$C$165,0),42)</f>
        <v>1</v>
      </c>
      <c r="P120" s="112">
        <f>J120+K120+L120+M120+N120+O120</f>
        <v>6</v>
      </c>
      <c r="Q120" s="112">
        <f>INDEX('dmc2564 ข้อมูลดิบ'!$C$3:$CR$167,MATCH($C119,'dmc2564 ข้อมูลดิบ'!$C$3:$C$165,0),50)</f>
        <v>0</v>
      </c>
      <c r="R120" s="112">
        <f>INDEX('dmc2564 ข้อมูลดิบ'!$C$3:$CR$167,MATCH($C119,'dmc2564 ข้อมูลดิบ'!$C$3:$C$165,0),54)</f>
        <v>0</v>
      </c>
      <c r="S120" s="112">
        <f>INDEX('dmc2564 ข้อมูลดิบ'!$C$3:$CR$167,MATCH($C119,'dmc2564 ข้อมูลดิบ'!$C$3:$C$165,0),58)</f>
        <v>0</v>
      </c>
      <c r="T120" s="112">
        <f>Q120+R120+S120</f>
        <v>0</v>
      </c>
      <c r="U120" s="113">
        <f t="shared" si="22"/>
        <v>8</v>
      </c>
    </row>
    <row r="121" spans="2:21" ht="21" customHeight="1" thickTop="1">
      <c r="B121" s="197">
        <v>30</v>
      </c>
      <c r="C121" s="200" t="s">
        <v>152</v>
      </c>
      <c r="D121" s="194" t="s">
        <v>18</v>
      </c>
      <c r="E121" s="86">
        <f>VLOOKUP(C123,'จำนวนครู 25มิย64'!$A$3:$E$164,3,TRUE)</f>
        <v>6</v>
      </c>
      <c r="F121" s="86">
        <f>INDEX('dmc2564 ข้อมูลดิบ'!$C$3:$CR$167,MATCH($C123,'dmc2564 ข้อมูลดิบ'!$C$3:$C$165,0),3)</f>
        <v>7</v>
      </c>
      <c r="G121" s="86">
        <f>INDEX('dmc2564 ข้อมูลดิบ'!$C$3:$CR$167,MATCH($C123,'dmc2564 ข้อมูลดิบ'!$C$3:$C$165,0),7)</f>
        <v>7</v>
      </c>
      <c r="H121" s="86">
        <f>INDEX('dmc2564 ข้อมูลดิบ'!$C$3:$CR$167,MATCH($C123,'dmc2564 ข้อมูลดิบ'!$C$3:$C$165,0),11)</f>
        <v>7</v>
      </c>
      <c r="I121" s="86">
        <f>SUM(F121:H121)</f>
        <v>21</v>
      </c>
      <c r="J121" s="86">
        <f>INDEX('dmc2564 ข้อมูลดิบ'!$C$3:$CR$167,MATCH($C123,'dmc2564 ข้อมูลดิบ'!$C$3:$C$165,0),19)</f>
        <v>9</v>
      </c>
      <c r="K121" s="86">
        <f>INDEX('dmc2564 ข้อมูลดิบ'!$C$3:$CR$167,MATCH($C123,'dmc2564 ข้อมูลดิบ'!$C$3:$C$165,0),23)</f>
        <v>10</v>
      </c>
      <c r="L121" s="100">
        <f>INDEX('dmc2564 ข้อมูลดิบ'!$C$3:$CR$167,MATCH($C123,'dmc2564 ข้อมูลดิบ'!$C$3:$C$165,0),27)</f>
        <v>4</v>
      </c>
      <c r="M121" s="86">
        <f>INDEX('dmc2564 ข้อมูลดิบ'!$C$3:$CR$167,MATCH($C123,'dmc2564 ข้อมูลดิบ'!$C$3:$C$165,0),31)</f>
        <v>9</v>
      </c>
      <c r="N121" s="86">
        <f>INDEX('dmc2564 ข้อมูลดิบ'!$C$3:$CR$167,MATCH($C123,'dmc2564 ข้อมูลดิบ'!$C$3:$C$165,0),35)</f>
        <v>9</v>
      </c>
      <c r="O121" s="86">
        <f>INDEX('dmc2564 ข้อมูลดิบ'!$C$3:$CR$167,MATCH($C123,'dmc2564 ข้อมูลดิบ'!$C$3:$C$165,0),39)</f>
        <v>16</v>
      </c>
      <c r="P121" s="86">
        <f>J121+K121+L121+M121+N121+O121</f>
        <v>57</v>
      </c>
      <c r="Q121" s="86">
        <f>INDEX('dmc2564 ข้อมูลดิบ'!$C$3:$CR$167,MATCH($C123,'dmc2564 ข้อมูลดิบ'!$C$3:$C$165,0),47)</f>
        <v>16</v>
      </c>
      <c r="R121" s="86">
        <f>INDEX('dmc2564 ข้อมูลดิบ'!$C$3:$CR$167,MATCH($C123,'dmc2564 ข้อมูลดิบ'!$C$3:$C$165,0),51)</f>
        <v>17</v>
      </c>
      <c r="S121" s="86">
        <f>INDEX('dmc2564 ข้อมูลดิบ'!$C$3:$CR$167,MATCH($C123,'dmc2564 ข้อมูลดิบ'!$C$3:$C$165,0),55)</f>
        <v>9</v>
      </c>
      <c r="T121" s="86">
        <f>Q121+R121+S121</f>
        <v>42</v>
      </c>
      <c r="U121" s="101">
        <f t="shared" si="22"/>
        <v>120</v>
      </c>
    </row>
    <row r="122" spans="2:21" ht="21" customHeight="1">
      <c r="B122" s="174"/>
      <c r="C122" s="199" t="s">
        <v>153</v>
      </c>
      <c r="D122" s="192" t="s">
        <v>20</v>
      </c>
      <c r="E122" s="86">
        <f>VLOOKUP(C123,'จำนวนครู 25มิย64'!$A$3:$E$164,4,TRUE)</f>
        <v>10</v>
      </c>
      <c r="F122" s="104">
        <f>INDEX('dmc2564 ข้อมูลดิบ'!$C$3:$CR$167,MATCH($C123,'dmc2564 ข้อมูลดิบ'!$C$3:$C$165,0),4)</f>
        <v>6</v>
      </c>
      <c r="G122" s="104">
        <f>INDEX('dmc2564 ข้อมูลดิบ'!$C$3:$CR$167,MATCH($C123,'dmc2564 ข้อมูลดิบ'!$C$3:$C$165,0),8)</f>
        <v>11</v>
      </c>
      <c r="H122" s="104">
        <f>INDEX('dmc2564 ข้อมูลดิบ'!$C$3:$CR$167,MATCH($C123,'dmc2564 ข้อมูลดิบ'!$C$3:$C$165,0),12)</f>
        <v>5</v>
      </c>
      <c r="I122" s="104">
        <f>SUM(F122:H122)</f>
        <v>22</v>
      </c>
      <c r="J122" s="104">
        <f>INDEX('dmc2564 ข้อมูลดิบ'!$C$3:$CR$167,MATCH($C123,'dmc2564 ข้อมูลดิบ'!$C$3:$C$165,0),20)</f>
        <v>9</v>
      </c>
      <c r="K122" s="104">
        <f>INDEX('dmc2564 ข้อมูลดิบ'!$C$3:$CR$167,MATCH($C123,'dmc2564 ข้อมูลดิบ'!$C$3:$C$165,0),24)</f>
        <v>9</v>
      </c>
      <c r="L122" s="105">
        <f>INDEX('dmc2564 ข้อมูลดิบ'!$C$3:$CR$167,MATCH($C123,'dmc2564 ข้อมูลดิบ'!$C$3:$C$165,0),28)</f>
        <v>14</v>
      </c>
      <c r="M122" s="104">
        <f>INDEX('dmc2564 ข้อมูลดิบ'!$C$3:$CR$167,MATCH($C123,'dmc2564 ข้อมูลดิบ'!$C$3:$C$165,0),32)</f>
        <v>12</v>
      </c>
      <c r="N122" s="104">
        <f>INDEX('dmc2564 ข้อมูลดิบ'!$C$3:$CR$167,MATCH($C123,'dmc2564 ข้อมูลดิบ'!$C$3:$C$165,0),36)</f>
        <v>6</v>
      </c>
      <c r="O122" s="104">
        <f>INDEX('dmc2564 ข้อมูลดิบ'!$C$3:$CR$167,MATCH($C123,'dmc2564 ข้อมูลดิบ'!$C$3:$C$165,0),40)</f>
        <v>11</v>
      </c>
      <c r="P122" s="104">
        <f>J122+K122+L122+M122+N122+O122</f>
        <v>61</v>
      </c>
      <c r="Q122" s="104">
        <f>INDEX('dmc2564 ข้อมูลดิบ'!$C$3:$CR$167,MATCH($C123,'dmc2564 ข้อมูลดิบ'!$C$3:$C$165,0),48)</f>
        <v>5</v>
      </c>
      <c r="R122" s="104">
        <f>INDEX('dmc2564 ข้อมูลดิบ'!$C$3:$CR$167,MATCH($C123,'dmc2564 ข้อมูลดิบ'!$C$3:$C$165,0),52)</f>
        <v>13</v>
      </c>
      <c r="S122" s="104">
        <f>INDEX('dmc2564 ข้อมูลดิบ'!$C$3:$CR$167,MATCH($C123,'dmc2564 ข้อมูลดิบ'!$C$3:$C$165,0),56)</f>
        <v>5</v>
      </c>
      <c r="T122" s="104">
        <f>Q122+R122+S122</f>
        <v>23</v>
      </c>
      <c r="U122" s="106">
        <f t="shared" si="22"/>
        <v>106</v>
      </c>
    </row>
    <row r="123" spans="2:21" ht="21" customHeight="1">
      <c r="B123" s="174"/>
      <c r="C123" s="199">
        <v>64020034</v>
      </c>
      <c r="D123" s="193" t="s">
        <v>1</v>
      </c>
      <c r="E123" s="101">
        <f>E121+E122</f>
        <v>16</v>
      </c>
      <c r="F123" s="106">
        <f t="shared" ref="F123:T123" si="32">F121+F122</f>
        <v>13</v>
      </c>
      <c r="G123" s="106">
        <f t="shared" si="32"/>
        <v>18</v>
      </c>
      <c r="H123" s="106">
        <f t="shared" si="32"/>
        <v>12</v>
      </c>
      <c r="I123" s="106">
        <f t="shared" si="32"/>
        <v>43</v>
      </c>
      <c r="J123" s="106">
        <f t="shared" si="32"/>
        <v>18</v>
      </c>
      <c r="K123" s="106">
        <f t="shared" si="32"/>
        <v>19</v>
      </c>
      <c r="L123" s="108">
        <f t="shared" si="32"/>
        <v>18</v>
      </c>
      <c r="M123" s="106">
        <f t="shared" si="32"/>
        <v>21</v>
      </c>
      <c r="N123" s="106">
        <f t="shared" si="32"/>
        <v>15</v>
      </c>
      <c r="O123" s="106">
        <f t="shared" si="32"/>
        <v>27</v>
      </c>
      <c r="P123" s="106">
        <f t="shared" si="32"/>
        <v>118</v>
      </c>
      <c r="Q123" s="106">
        <f t="shared" si="32"/>
        <v>21</v>
      </c>
      <c r="R123" s="106">
        <f t="shared" si="32"/>
        <v>30</v>
      </c>
      <c r="S123" s="106">
        <f t="shared" si="32"/>
        <v>14</v>
      </c>
      <c r="T123" s="106">
        <f t="shared" si="32"/>
        <v>65</v>
      </c>
      <c r="U123" s="106">
        <f t="shared" si="22"/>
        <v>226</v>
      </c>
    </row>
    <row r="124" spans="2:21" ht="21" customHeight="1" thickBot="1">
      <c r="B124" s="178"/>
      <c r="C124" s="179" t="s">
        <v>530</v>
      </c>
      <c r="D124" s="156" t="s">
        <v>15</v>
      </c>
      <c r="E124" s="112"/>
      <c r="F124" s="112">
        <f>INDEX('dmc2564 ข้อมูลดิบ'!$C$3:$CR$167,MATCH($C123,'dmc2564 ข้อมูลดิบ'!$C$3:$C$165,0),6)</f>
        <v>1</v>
      </c>
      <c r="G124" s="112">
        <f>INDEX('dmc2564 ข้อมูลดิบ'!$C$3:$CR$167,MATCH($C123,'dmc2564 ข้อมูลดิบ'!$C$3:$C$165,0),10)</f>
        <v>1</v>
      </c>
      <c r="H124" s="112">
        <f>INDEX('dmc2564 ข้อมูลดิบ'!$C$3:$CR$167,MATCH($C123,'dmc2564 ข้อมูลดิบ'!$C$3:$C$165,0),14)</f>
        <v>1</v>
      </c>
      <c r="I124" s="112">
        <f>SUM(F124:H124)</f>
        <v>3</v>
      </c>
      <c r="J124" s="112">
        <f>INDEX('dmc2564 ข้อมูลดิบ'!$C$3:$CR$167,MATCH($C123,'dmc2564 ข้อมูลดิบ'!$C$3:$C$165,0),22)</f>
        <v>1</v>
      </c>
      <c r="K124" s="112">
        <f>INDEX('dmc2564 ข้อมูลดิบ'!$C$3:$CR$167,MATCH($C123,'dmc2564 ข้อมูลดิบ'!$C$3:$C$165,0),26)</f>
        <v>1</v>
      </c>
      <c r="L124" s="111">
        <f>INDEX('dmc2564 ข้อมูลดิบ'!$C$3:$CR$167,MATCH($C123,'dmc2564 ข้อมูลดิบ'!$C$3:$C$165,0),30)</f>
        <v>1</v>
      </c>
      <c r="M124" s="112">
        <f>INDEX('dmc2564 ข้อมูลดิบ'!$C$3:$CR$167,MATCH($C123,'dmc2564 ข้อมูลดิบ'!$C$3:$C$165,0),34)</f>
        <v>1</v>
      </c>
      <c r="N124" s="112">
        <f>INDEX('dmc2564 ข้อมูลดิบ'!$C$3:$CR$167,MATCH($C123,'dmc2564 ข้อมูลดิบ'!$C$3:$C$165,0),38)</f>
        <v>1</v>
      </c>
      <c r="O124" s="112">
        <f>INDEX('dmc2564 ข้อมูลดิบ'!$C$3:$CR$167,MATCH($C123,'dmc2564 ข้อมูลดิบ'!$C$3:$C$165,0),42)</f>
        <v>1</v>
      </c>
      <c r="P124" s="112">
        <f>J124+K124+L124+M124+N124+O124</f>
        <v>6</v>
      </c>
      <c r="Q124" s="112">
        <f>INDEX('dmc2564 ข้อมูลดิบ'!$C$3:$CR$167,MATCH($C123,'dmc2564 ข้อมูลดิบ'!$C$3:$C$165,0),50)</f>
        <v>1</v>
      </c>
      <c r="R124" s="112">
        <f>INDEX('dmc2564 ข้อมูลดิบ'!$C$3:$CR$167,MATCH($C123,'dmc2564 ข้อมูลดิบ'!$C$3:$C$165,0),54)</f>
        <v>1</v>
      </c>
      <c r="S124" s="112">
        <f>INDEX('dmc2564 ข้อมูลดิบ'!$C$3:$CR$167,MATCH($C123,'dmc2564 ข้อมูลดิบ'!$C$3:$C$165,0),58)</f>
        <v>1</v>
      </c>
      <c r="T124" s="112">
        <f>Q124+R124+S124</f>
        <v>3</v>
      </c>
      <c r="U124" s="113">
        <f t="shared" si="22"/>
        <v>12</v>
      </c>
    </row>
    <row r="125" spans="2:21" ht="21" customHeight="1" thickTop="1">
      <c r="B125" s="174">
        <v>31</v>
      </c>
      <c r="C125" s="198" t="s">
        <v>154</v>
      </c>
      <c r="D125" s="194" t="s">
        <v>18</v>
      </c>
      <c r="E125" s="86">
        <f>VLOOKUP(C127,'จำนวนครู 25มิย64'!$A$3:$E$164,3,TRUE)</f>
        <v>1</v>
      </c>
      <c r="F125" s="86">
        <f>INDEX('dmc2564 ข้อมูลดิบ'!$C$3:$CR$167,MATCH($C127,'dmc2564 ข้อมูลดิบ'!$C$3:$C$165,0),3)</f>
        <v>0</v>
      </c>
      <c r="G125" s="86">
        <f>INDEX('dmc2564 ข้อมูลดิบ'!$C$3:$CR$167,MATCH($C127,'dmc2564 ข้อมูลดิบ'!$C$3:$C$165,0),7)</f>
        <v>1</v>
      </c>
      <c r="H125" s="86">
        <f>INDEX('dmc2564 ข้อมูลดิบ'!$C$3:$CR$167,MATCH($C127,'dmc2564 ข้อมูลดิบ'!$C$3:$C$165,0),11)</f>
        <v>3</v>
      </c>
      <c r="I125" s="86">
        <f>SUM(F125:H125)</f>
        <v>4</v>
      </c>
      <c r="J125" s="86">
        <f>INDEX('dmc2564 ข้อมูลดิบ'!$C$3:$CR$167,MATCH($C127,'dmc2564 ข้อมูลดิบ'!$C$3:$C$165,0),19)</f>
        <v>4</v>
      </c>
      <c r="K125" s="86">
        <f>INDEX('dmc2564 ข้อมูลดิบ'!$C$3:$CR$167,MATCH($C127,'dmc2564 ข้อมูลดิบ'!$C$3:$C$165,0),23)</f>
        <v>4</v>
      </c>
      <c r="L125" s="100">
        <f>INDEX('dmc2564 ข้อมูลดิบ'!$C$3:$CR$167,MATCH($C127,'dmc2564 ข้อมูลดิบ'!$C$3:$C$165,0),27)</f>
        <v>7</v>
      </c>
      <c r="M125" s="86">
        <f>INDEX('dmc2564 ข้อมูลดิบ'!$C$3:$CR$167,MATCH($C127,'dmc2564 ข้อมูลดิบ'!$C$3:$C$165,0),31)</f>
        <v>3</v>
      </c>
      <c r="N125" s="86">
        <f>INDEX('dmc2564 ข้อมูลดิบ'!$C$3:$CR$167,MATCH($C127,'dmc2564 ข้อมูลดิบ'!$C$3:$C$165,0),35)</f>
        <v>0</v>
      </c>
      <c r="O125" s="86">
        <f>INDEX('dmc2564 ข้อมูลดิบ'!$C$3:$CR$167,MATCH($C127,'dmc2564 ข้อมูลดิบ'!$C$3:$C$165,0),39)</f>
        <v>4</v>
      </c>
      <c r="P125" s="86">
        <f>J125+K125+L125+M125+N125+O125</f>
        <v>22</v>
      </c>
      <c r="Q125" s="86">
        <f>INDEX('dmc2564 ข้อมูลดิบ'!$C$3:$CR$167,MATCH($C127,'dmc2564 ข้อมูลดิบ'!$C$3:$C$165,0),47)</f>
        <v>0</v>
      </c>
      <c r="R125" s="86">
        <f>INDEX('dmc2564 ข้อมูลดิบ'!$C$3:$CR$167,MATCH($C127,'dmc2564 ข้อมูลดิบ'!$C$3:$C$165,0),51)</f>
        <v>0</v>
      </c>
      <c r="S125" s="86">
        <f>INDEX('dmc2564 ข้อมูลดิบ'!$C$3:$CR$167,MATCH($C127,'dmc2564 ข้อมูลดิบ'!$C$3:$C$165,0),55)</f>
        <v>0</v>
      </c>
      <c r="T125" s="86">
        <f>Q125+R125+S125</f>
        <v>0</v>
      </c>
      <c r="U125" s="101">
        <f t="shared" si="22"/>
        <v>26</v>
      </c>
    </row>
    <row r="126" spans="2:21" ht="21" customHeight="1">
      <c r="B126" s="174"/>
      <c r="C126" s="199" t="s">
        <v>155</v>
      </c>
      <c r="D126" s="192" t="s">
        <v>20</v>
      </c>
      <c r="E126" s="86">
        <f>VLOOKUP(C127,'จำนวนครู 25มิย64'!$A$3:$E$164,4,TRUE)</f>
        <v>3</v>
      </c>
      <c r="F126" s="104">
        <f>INDEX('dmc2564 ข้อมูลดิบ'!$C$3:$CR$167,MATCH($C127,'dmc2564 ข้อมูลดิบ'!$C$3:$C$165,0),4)</f>
        <v>0</v>
      </c>
      <c r="G126" s="104">
        <f>INDEX('dmc2564 ข้อมูลดิบ'!$C$3:$CR$167,MATCH($C127,'dmc2564 ข้อมูลดิบ'!$C$3:$C$165,0),8)</f>
        <v>2</v>
      </c>
      <c r="H126" s="104">
        <f>INDEX('dmc2564 ข้อมูลดิบ'!$C$3:$CR$167,MATCH($C127,'dmc2564 ข้อมูลดิบ'!$C$3:$C$165,0),12)</f>
        <v>1</v>
      </c>
      <c r="I126" s="104">
        <f>SUM(F126:H126)</f>
        <v>3</v>
      </c>
      <c r="J126" s="104">
        <f>INDEX('dmc2564 ข้อมูลดิบ'!$C$3:$CR$167,MATCH($C127,'dmc2564 ข้อมูลดิบ'!$C$3:$C$165,0),20)</f>
        <v>2</v>
      </c>
      <c r="K126" s="104">
        <f>INDEX('dmc2564 ข้อมูลดิบ'!$C$3:$CR$167,MATCH($C127,'dmc2564 ข้อมูลดิบ'!$C$3:$C$165,0),24)</f>
        <v>5</v>
      </c>
      <c r="L126" s="105">
        <f>INDEX('dmc2564 ข้อมูลดิบ'!$C$3:$CR$167,MATCH($C127,'dmc2564 ข้อมูลดิบ'!$C$3:$C$165,0),28)</f>
        <v>5</v>
      </c>
      <c r="M126" s="104">
        <f>INDEX('dmc2564 ข้อมูลดิบ'!$C$3:$CR$167,MATCH($C127,'dmc2564 ข้อมูลดิบ'!$C$3:$C$165,0),32)</f>
        <v>2</v>
      </c>
      <c r="N126" s="104">
        <f>INDEX('dmc2564 ข้อมูลดิบ'!$C$3:$CR$167,MATCH($C127,'dmc2564 ข้อมูลดิบ'!$C$3:$C$165,0),36)</f>
        <v>2</v>
      </c>
      <c r="O126" s="104">
        <f>INDEX('dmc2564 ข้อมูลดิบ'!$C$3:$CR$167,MATCH($C127,'dmc2564 ข้อมูลดิบ'!$C$3:$C$165,0),40)</f>
        <v>3</v>
      </c>
      <c r="P126" s="104">
        <f>J126+K126+L126+M126+N126+O126</f>
        <v>19</v>
      </c>
      <c r="Q126" s="104">
        <f>INDEX('dmc2564 ข้อมูลดิบ'!$C$3:$CR$167,MATCH($C127,'dmc2564 ข้อมูลดิบ'!$C$3:$C$165,0),48)</f>
        <v>0</v>
      </c>
      <c r="R126" s="104">
        <f>INDEX('dmc2564 ข้อมูลดิบ'!$C$3:$CR$167,MATCH($C127,'dmc2564 ข้อมูลดิบ'!$C$3:$C$165,0),52)</f>
        <v>0</v>
      </c>
      <c r="S126" s="104">
        <f>INDEX('dmc2564 ข้อมูลดิบ'!$C$3:$CR$167,MATCH($C127,'dmc2564 ข้อมูลดิบ'!$C$3:$C$165,0),56)</f>
        <v>0</v>
      </c>
      <c r="T126" s="104">
        <f>Q126+R126+S126</f>
        <v>0</v>
      </c>
      <c r="U126" s="106">
        <f t="shared" si="22"/>
        <v>22</v>
      </c>
    </row>
    <row r="127" spans="2:21" ht="21" customHeight="1">
      <c r="B127" s="174"/>
      <c r="C127" s="199">
        <v>64020036</v>
      </c>
      <c r="D127" s="193" t="s">
        <v>1</v>
      </c>
      <c r="E127" s="101">
        <f>E125+E126</f>
        <v>4</v>
      </c>
      <c r="F127" s="106">
        <f t="shared" ref="F127:T127" si="33">F125+F126</f>
        <v>0</v>
      </c>
      <c r="G127" s="106">
        <f t="shared" si="33"/>
        <v>3</v>
      </c>
      <c r="H127" s="106">
        <f t="shared" si="33"/>
        <v>4</v>
      </c>
      <c r="I127" s="106">
        <f t="shared" si="33"/>
        <v>7</v>
      </c>
      <c r="J127" s="106">
        <f t="shared" si="33"/>
        <v>6</v>
      </c>
      <c r="K127" s="106">
        <f t="shared" si="33"/>
        <v>9</v>
      </c>
      <c r="L127" s="108">
        <f t="shared" si="33"/>
        <v>12</v>
      </c>
      <c r="M127" s="106">
        <f t="shared" si="33"/>
        <v>5</v>
      </c>
      <c r="N127" s="106">
        <f t="shared" si="33"/>
        <v>2</v>
      </c>
      <c r="O127" s="106">
        <f t="shared" si="33"/>
        <v>7</v>
      </c>
      <c r="P127" s="106">
        <f t="shared" si="33"/>
        <v>41</v>
      </c>
      <c r="Q127" s="106">
        <f t="shared" si="33"/>
        <v>0</v>
      </c>
      <c r="R127" s="106">
        <f t="shared" si="33"/>
        <v>0</v>
      </c>
      <c r="S127" s="106">
        <f t="shared" si="33"/>
        <v>0</v>
      </c>
      <c r="T127" s="106">
        <f t="shared" si="33"/>
        <v>0</v>
      </c>
      <c r="U127" s="106">
        <f t="shared" si="22"/>
        <v>48</v>
      </c>
    </row>
    <row r="128" spans="2:21" ht="21" customHeight="1" thickBot="1">
      <c r="B128" s="178"/>
      <c r="C128" s="179" t="s">
        <v>605</v>
      </c>
      <c r="D128" s="156" t="s">
        <v>15</v>
      </c>
      <c r="E128" s="112"/>
      <c r="F128" s="112">
        <f>INDEX('dmc2564 ข้อมูลดิบ'!$C$3:$CR$167,MATCH($C127,'dmc2564 ข้อมูลดิบ'!$C$3:$C$165,0),6)</f>
        <v>0</v>
      </c>
      <c r="G128" s="112">
        <f>INDEX('dmc2564 ข้อมูลดิบ'!$C$3:$CR$167,MATCH($C127,'dmc2564 ข้อมูลดิบ'!$C$3:$C$165,0),10)</f>
        <v>1</v>
      </c>
      <c r="H128" s="112">
        <f>INDEX('dmc2564 ข้อมูลดิบ'!$C$3:$CR$167,MATCH($C127,'dmc2564 ข้อมูลดิบ'!$C$3:$C$165,0),14)</f>
        <v>1</v>
      </c>
      <c r="I128" s="112">
        <f>SUM(F128:H128)</f>
        <v>2</v>
      </c>
      <c r="J128" s="112">
        <f>INDEX('dmc2564 ข้อมูลดิบ'!$C$3:$CR$167,MATCH($C127,'dmc2564 ข้อมูลดิบ'!$C$3:$C$165,0),22)</f>
        <v>1</v>
      </c>
      <c r="K128" s="112">
        <f>INDEX('dmc2564 ข้อมูลดิบ'!$C$3:$CR$167,MATCH($C127,'dmc2564 ข้อมูลดิบ'!$C$3:$C$165,0),26)</f>
        <v>1</v>
      </c>
      <c r="L128" s="111">
        <f>INDEX('dmc2564 ข้อมูลดิบ'!$C$3:$CR$167,MATCH($C127,'dmc2564 ข้อมูลดิบ'!$C$3:$C$165,0),30)</f>
        <v>1</v>
      </c>
      <c r="M128" s="112">
        <f>INDEX('dmc2564 ข้อมูลดิบ'!$C$3:$CR$167,MATCH($C127,'dmc2564 ข้อมูลดิบ'!$C$3:$C$165,0),34)</f>
        <v>1</v>
      </c>
      <c r="N128" s="112">
        <f>INDEX('dmc2564 ข้อมูลดิบ'!$C$3:$CR$167,MATCH($C127,'dmc2564 ข้อมูลดิบ'!$C$3:$C$165,0),38)</f>
        <v>1</v>
      </c>
      <c r="O128" s="112">
        <f>INDEX('dmc2564 ข้อมูลดิบ'!$C$3:$CR$167,MATCH($C127,'dmc2564 ข้อมูลดิบ'!$C$3:$C$165,0),42)</f>
        <v>1</v>
      </c>
      <c r="P128" s="112">
        <f>J128+K128+L128+M128+N128+O128</f>
        <v>6</v>
      </c>
      <c r="Q128" s="112">
        <f>INDEX('dmc2564 ข้อมูลดิบ'!$C$3:$CR$167,MATCH($C127,'dmc2564 ข้อมูลดิบ'!$C$3:$C$165,0),50)</f>
        <v>0</v>
      </c>
      <c r="R128" s="112">
        <f>INDEX('dmc2564 ข้อมูลดิบ'!$C$3:$CR$167,MATCH($C127,'dmc2564 ข้อมูลดิบ'!$C$3:$C$165,0),54)</f>
        <v>0</v>
      </c>
      <c r="S128" s="112">
        <f>INDEX('dmc2564 ข้อมูลดิบ'!$C$3:$CR$167,MATCH($C127,'dmc2564 ข้อมูลดิบ'!$C$3:$C$165,0),58)</f>
        <v>0</v>
      </c>
      <c r="T128" s="112">
        <f>Q128+R128+S128</f>
        <v>0</v>
      </c>
      <c r="U128" s="113">
        <f t="shared" si="22"/>
        <v>8</v>
      </c>
    </row>
    <row r="129" spans="2:21" ht="21" customHeight="1" thickTop="1">
      <c r="B129" s="124">
        <v>32</v>
      </c>
      <c r="C129" s="201" t="s">
        <v>113</v>
      </c>
      <c r="D129" s="192" t="s">
        <v>18</v>
      </c>
      <c r="E129" s="86">
        <f>VLOOKUP(C131,'จำนวนครู 25มิย64'!$A$3:$E$164,3,TRUE)</f>
        <v>1</v>
      </c>
      <c r="F129" s="86">
        <f>INDEX('dmc2564 ข้อมูลดิบ'!$C$3:$CR$167,MATCH($C131,'dmc2564 ข้อมูลดิบ'!$C$3:$C$165,0),3)</f>
        <v>2</v>
      </c>
      <c r="G129" s="86">
        <f>INDEX('dmc2564 ข้อมูลดิบ'!$C$3:$CR$167,MATCH($C131,'dmc2564 ข้อมูลดิบ'!$C$3:$C$165,0),7)</f>
        <v>2</v>
      </c>
      <c r="H129" s="86">
        <f>INDEX('dmc2564 ข้อมูลดิบ'!$C$3:$CR$167,MATCH($C131,'dmc2564 ข้อมูลดิบ'!$C$3:$C$165,0),11)</f>
        <v>1</v>
      </c>
      <c r="I129" s="86">
        <f>SUM(F129:H129)</f>
        <v>5</v>
      </c>
      <c r="J129" s="86">
        <f>INDEX('dmc2564 ข้อมูลดิบ'!$C$3:$CR$167,MATCH($C131,'dmc2564 ข้อมูลดิบ'!$C$3:$C$165,0),19)</f>
        <v>1</v>
      </c>
      <c r="K129" s="86">
        <f>INDEX('dmc2564 ข้อมูลดิบ'!$C$3:$CR$167,MATCH($C131,'dmc2564 ข้อมูลดิบ'!$C$3:$C$165,0),23)</f>
        <v>1</v>
      </c>
      <c r="L129" s="100">
        <f>INDEX('dmc2564 ข้อมูลดิบ'!$C$3:$CR$167,MATCH($C131,'dmc2564 ข้อมูลดิบ'!$C$3:$C$165,0),27)</f>
        <v>0</v>
      </c>
      <c r="M129" s="86">
        <f>INDEX('dmc2564 ข้อมูลดิบ'!$C$3:$CR$167,MATCH($C131,'dmc2564 ข้อมูลดิบ'!$C$3:$C$165,0),31)</f>
        <v>3</v>
      </c>
      <c r="N129" s="86">
        <f>INDEX('dmc2564 ข้อมูลดิบ'!$C$3:$CR$167,MATCH($C131,'dmc2564 ข้อมูลดิบ'!$C$3:$C$165,0),35)</f>
        <v>5</v>
      </c>
      <c r="O129" s="86">
        <f>INDEX('dmc2564 ข้อมูลดิบ'!$C$3:$CR$167,MATCH($C131,'dmc2564 ข้อมูลดิบ'!$C$3:$C$165,0),39)</f>
        <v>4</v>
      </c>
      <c r="P129" s="86">
        <f>J129+K129+L129+M129+N129+O129</f>
        <v>14</v>
      </c>
      <c r="Q129" s="86">
        <f>INDEX('dmc2564 ข้อมูลดิบ'!$C$3:$CR$167,MATCH($C131,'dmc2564 ข้อมูลดิบ'!$C$3:$C$165,0),47)</f>
        <v>0</v>
      </c>
      <c r="R129" s="86">
        <f>INDEX('dmc2564 ข้อมูลดิบ'!$C$3:$CR$167,MATCH($C131,'dmc2564 ข้อมูลดิบ'!$C$3:$C$165,0),51)</f>
        <v>0</v>
      </c>
      <c r="S129" s="86">
        <f>INDEX('dmc2564 ข้อมูลดิบ'!$C$3:$CR$167,MATCH($C131,'dmc2564 ข้อมูลดิบ'!$C$3:$C$165,0),55)</f>
        <v>0</v>
      </c>
      <c r="T129" s="86">
        <f>Q129+R129+S129</f>
        <v>0</v>
      </c>
      <c r="U129" s="101">
        <f t="shared" si="22"/>
        <v>19</v>
      </c>
    </row>
    <row r="130" spans="2:21" ht="21" customHeight="1">
      <c r="B130" s="174"/>
      <c r="C130" s="199" t="s">
        <v>484</v>
      </c>
      <c r="D130" s="192" t="s">
        <v>20</v>
      </c>
      <c r="E130" s="86">
        <f>VLOOKUP(C131,'จำนวนครู 25มิย64'!$A$3:$E$164,4,TRUE)</f>
        <v>2</v>
      </c>
      <c r="F130" s="104">
        <f>INDEX('dmc2564 ข้อมูลดิบ'!$C$3:$CR$167,MATCH($C131,'dmc2564 ข้อมูลดิบ'!$C$3:$C$165,0),4)</f>
        <v>1</v>
      </c>
      <c r="G130" s="104">
        <f>INDEX('dmc2564 ข้อมูลดิบ'!$C$3:$CR$167,MATCH($C131,'dmc2564 ข้อมูลดิบ'!$C$3:$C$165,0),8)</f>
        <v>2</v>
      </c>
      <c r="H130" s="104">
        <f>INDEX('dmc2564 ข้อมูลดิบ'!$C$3:$CR$167,MATCH($C131,'dmc2564 ข้อมูลดิบ'!$C$3:$C$165,0),12)</f>
        <v>6</v>
      </c>
      <c r="I130" s="104">
        <f>SUM(F130:H130)</f>
        <v>9</v>
      </c>
      <c r="J130" s="104">
        <f>INDEX('dmc2564 ข้อมูลดิบ'!$C$3:$CR$167,MATCH($C131,'dmc2564 ข้อมูลดิบ'!$C$3:$C$165,0),20)</f>
        <v>1</v>
      </c>
      <c r="K130" s="104">
        <f>INDEX('dmc2564 ข้อมูลดิบ'!$C$3:$CR$167,MATCH($C131,'dmc2564 ข้อมูลดิบ'!$C$3:$C$165,0),24)</f>
        <v>3</v>
      </c>
      <c r="L130" s="105">
        <f>INDEX('dmc2564 ข้อมูลดิบ'!$C$3:$CR$167,MATCH($C131,'dmc2564 ข้อมูลดิบ'!$C$3:$C$165,0),28)</f>
        <v>0</v>
      </c>
      <c r="M130" s="104">
        <f>INDEX('dmc2564 ข้อมูลดิบ'!$C$3:$CR$167,MATCH($C131,'dmc2564 ข้อมูลดิบ'!$C$3:$C$165,0),32)</f>
        <v>8</v>
      </c>
      <c r="N130" s="104">
        <f>INDEX('dmc2564 ข้อมูลดิบ'!$C$3:$CR$167,MATCH($C131,'dmc2564 ข้อมูลดิบ'!$C$3:$C$165,0),36)</f>
        <v>3</v>
      </c>
      <c r="O130" s="104">
        <f>INDEX('dmc2564 ข้อมูลดิบ'!$C$3:$CR$167,MATCH($C131,'dmc2564 ข้อมูลดิบ'!$C$3:$C$165,0),40)</f>
        <v>1</v>
      </c>
      <c r="P130" s="104">
        <f>J130+K130+L130+M130+N130+O130</f>
        <v>16</v>
      </c>
      <c r="Q130" s="104">
        <f>INDEX('dmc2564 ข้อมูลดิบ'!$C$3:$CR$167,MATCH($C131,'dmc2564 ข้อมูลดิบ'!$C$3:$C$165,0),48)</f>
        <v>0</v>
      </c>
      <c r="R130" s="104">
        <f>INDEX('dmc2564 ข้อมูลดิบ'!$C$3:$CR$167,MATCH($C131,'dmc2564 ข้อมูลดิบ'!$C$3:$C$165,0),52)</f>
        <v>0</v>
      </c>
      <c r="S130" s="104">
        <f>INDEX('dmc2564 ข้อมูลดิบ'!$C$3:$CR$167,MATCH($C131,'dmc2564 ข้อมูลดิบ'!$C$3:$C$165,0),56)</f>
        <v>0</v>
      </c>
      <c r="T130" s="104">
        <f>Q130+R130+S130</f>
        <v>0</v>
      </c>
      <c r="U130" s="106">
        <f t="shared" si="22"/>
        <v>25</v>
      </c>
    </row>
    <row r="131" spans="2:21" ht="21" customHeight="1">
      <c r="B131" s="174"/>
      <c r="C131" s="199">
        <v>64020037</v>
      </c>
      <c r="D131" s="193" t="s">
        <v>1</v>
      </c>
      <c r="E131" s="101">
        <f t="shared" ref="E131:T131" si="34">E129+E130</f>
        <v>3</v>
      </c>
      <c r="F131" s="106">
        <f t="shared" si="34"/>
        <v>3</v>
      </c>
      <c r="G131" s="106">
        <f t="shared" si="34"/>
        <v>4</v>
      </c>
      <c r="H131" s="106">
        <f t="shared" si="34"/>
        <v>7</v>
      </c>
      <c r="I131" s="106">
        <f t="shared" si="34"/>
        <v>14</v>
      </c>
      <c r="J131" s="106">
        <f t="shared" si="34"/>
        <v>2</v>
      </c>
      <c r="K131" s="106">
        <f t="shared" si="34"/>
        <v>4</v>
      </c>
      <c r="L131" s="108">
        <f t="shared" si="34"/>
        <v>0</v>
      </c>
      <c r="M131" s="106">
        <f t="shared" si="34"/>
        <v>11</v>
      </c>
      <c r="N131" s="106">
        <f t="shared" si="34"/>
        <v>8</v>
      </c>
      <c r="O131" s="106">
        <f t="shared" si="34"/>
        <v>5</v>
      </c>
      <c r="P131" s="106">
        <f t="shared" si="34"/>
        <v>30</v>
      </c>
      <c r="Q131" s="106">
        <f t="shared" si="34"/>
        <v>0</v>
      </c>
      <c r="R131" s="106">
        <f t="shared" si="34"/>
        <v>0</v>
      </c>
      <c r="S131" s="106">
        <f t="shared" si="34"/>
        <v>0</v>
      </c>
      <c r="T131" s="106">
        <f t="shared" si="34"/>
        <v>0</v>
      </c>
      <c r="U131" s="106">
        <f t="shared" si="22"/>
        <v>44</v>
      </c>
    </row>
    <row r="132" spans="2:21" ht="21" customHeight="1" thickBot="1">
      <c r="B132" s="178"/>
      <c r="C132" s="179" t="s">
        <v>532</v>
      </c>
      <c r="D132" s="156" t="s">
        <v>15</v>
      </c>
      <c r="E132" s="112"/>
      <c r="F132" s="112">
        <f>INDEX('dmc2564 ข้อมูลดิบ'!$C$3:$CR$167,MATCH($C131,'dmc2564 ข้อมูลดิบ'!$C$3:$C$165,0),6)</f>
        <v>1</v>
      </c>
      <c r="G132" s="112">
        <f>INDEX('dmc2564 ข้อมูลดิบ'!$C$3:$CR$167,MATCH($C131,'dmc2564 ข้อมูลดิบ'!$C$3:$C$165,0),10)</f>
        <v>1</v>
      </c>
      <c r="H132" s="112">
        <f>INDEX('dmc2564 ข้อมูลดิบ'!$C$3:$CR$167,MATCH($C131,'dmc2564 ข้อมูลดิบ'!$C$3:$C$165,0),14)</f>
        <v>1</v>
      </c>
      <c r="I132" s="112">
        <f>SUM(F132:H132)</f>
        <v>3</v>
      </c>
      <c r="J132" s="112">
        <f>INDEX('dmc2564 ข้อมูลดิบ'!$C$3:$CR$167,MATCH($C131,'dmc2564 ข้อมูลดิบ'!$C$3:$C$165,0),22)</f>
        <v>1</v>
      </c>
      <c r="K132" s="112">
        <f>INDEX('dmc2564 ข้อมูลดิบ'!$C$3:$CR$167,MATCH($C131,'dmc2564 ข้อมูลดิบ'!$C$3:$C$165,0),26)</f>
        <v>1</v>
      </c>
      <c r="L132" s="111">
        <f>INDEX('dmc2564 ข้อมูลดิบ'!$C$3:$CR$167,MATCH($C131,'dmc2564 ข้อมูลดิบ'!$C$3:$C$165,0),30)</f>
        <v>0</v>
      </c>
      <c r="M132" s="112">
        <f>INDEX('dmc2564 ข้อมูลดิบ'!$C$3:$CR$167,MATCH($C131,'dmc2564 ข้อมูลดิบ'!$C$3:$C$165,0),34)</f>
        <v>1</v>
      </c>
      <c r="N132" s="112">
        <f>INDEX('dmc2564 ข้อมูลดิบ'!$C$3:$CR$167,MATCH($C131,'dmc2564 ข้อมูลดิบ'!$C$3:$C$165,0),38)</f>
        <v>1</v>
      </c>
      <c r="O132" s="112">
        <f>INDEX('dmc2564 ข้อมูลดิบ'!$C$3:$CR$167,MATCH($C131,'dmc2564 ข้อมูลดิบ'!$C$3:$C$165,0),42)</f>
        <v>1</v>
      </c>
      <c r="P132" s="112">
        <f>J132+K132+L132+M132+N132+O132</f>
        <v>5</v>
      </c>
      <c r="Q132" s="112">
        <f>INDEX('dmc2564 ข้อมูลดิบ'!$C$3:$CR$167,MATCH($C131,'dmc2564 ข้อมูลดิบ'!$C$3:$C$165,0),50)</f>
        <v>0</v>
      </c>
      <c r="R132" s="112">
        <f>INDEX('dmc2564 ข้อมูลดิบ'!$C$3:$CR$167,MATCH($C131,'dmc2564 ข้อมูลดิบ'!$C$3:$C$165,0),54)</f>
        <v>0</v>
      </c>
      <c r="S132" s="112">
        <f>INDEX('dmc2564 ข้อมูลดิบ'!$C$3:$CR$167,MATCH($C131,'dmc2564 ข้อมูลดิบ'!$C$3:$C$165,0),58)</f>
        <v>0</v>
      </c>
      <c r="T132" s="112">
        <f>Q132+R132+S132</f>
        <v>0</v>
      </c>
      <c r="U132" s="113">
        <f t="shared" si="22"/>
        <v>8</v>
      </c>
    </row>
    <row r="133" spans="2:21" ht="21" customHeight="1" thickTop="1">
      <c r="B133" s="197">
        <v>33</v>
      </c>
      <c r="C133" s="200" t="s">
        <v>108</v>
      </c>
      <c r="D133" s="194" t="s">
        <v>18</v>
      </c>
      <c r="E133" s="86">
        <f>VLOOKUP(C135,'จำนวนครู 25มิย64'!$A$3:$E$164,3,TRUE)</f>
        <v>3</v>
      </c>
      <c r="F133" s="86">
        <f>INDEX('dmc2564 ข้อมูลดิบ'!$C$3:$CR$167,MATCH($C135,'dmc2564 ข้อมูลดิบ'!$C$3:$C$165,0),3)</f>
        <v>2</v>
      </c>
      <c r="G133" s="86">
        <f>INDEX('dmc2564 ข้อมูลดิบ'!$C$3:$CR$167,MATCH($C135,'dmc2564 ข้อมูลดิบ'!$C$3:$C$165,0),7)</f>
        <v>4</v>
      </c>
      <c r="H133" s="86">
        <f>INDEX('dmc2564 ข้อมูลดิบ'!$C$3:$CR$167,MATCH($C135,'dmc2564 ข้อมูลดิบ'!$C$3:$C$165,0),11)</f>
        <v>3</v>
      </c>
      <c r="I133" s="86">
        <f>SUM(F133:H133)</f>
        <v>9</v>
      </c>
      <c r="J133" s="86">
        <f>INDEX('dmc2564 ข้อมูลดิบ'!$C$3:$CR$167,MATCH($C135,'dmc2564 ข้อมูลดิบ'!$C$3:$C$165,0),19)</f>
        <v>4</v>
      </c>
      <c r="K133" s="86">
        <f>INDEX('dmc2564 ข้อมูลดิบ'!$C$3:$CR$167,MATCH($C135,'dmc2564 ข้อมูลดิบ'!$C$3:$C$165,0),23)</f>
        <v>6</v>
      </c>
      <c r="L133" s="100">
        <f>INDEX('dmc2564 ข้อมูลดิบ'!$C$3:$CR$167,MATCH($C135,'dmc2564 ข้อมูลดิบ'!$C$3:$C$165,0),27)</f>
        <v>3</v>
      </c>
      <c r="M133" s="86">
        <f>INDEX('dmc2564 ข้อมูลดิบ'!$C$3:$CR$167,MATCH($C135,'dmc2564 ข้อมูลดิบ'!$C$3:$C$165,0),31)</f>
        <v>3</v>
      </c>
      <c r="N133" s="86">
        <f>INDEX('dmc2564 ข้อมูลดิบ'!$C$3:$CR$167,MATCH($C135,'dmc2564 ข้อมูลดิบ'!$C$3:$C$165,0),35)</f>
        <v>1</v>
      </c>
      <c r="O133" s="86">
        <f>INDEX('dmc2564 ข้อมูลดิบ'!$C$3:$CR$167,MATCH($C135,'dmc2564 ข้อมูลดิบ'!$C$3:$C$165,0),39)</f>
        <v>7</v>
      </c>
      <c r="P133" s="86">
        <f>J133+K133+L133+M133+N133+O133</f>
        <v>24</v>
      </c>
      <c r="Q133" s="86">
        <f>INDEX('dmc2564 ข้อมูลดิบ'!$C$3:$CR$167,MATCH($C135,'dmc2564 ข้อมูลดิบ'!$C$3:$C$165,0),47)</f>
        <v>0</v>
      </c>
      <c r="R133" s="86">
        <f>INDEX('dmc2564 ข้อมูลดิบ'!$C$3:$CR$167,MATCH($C135,'dmc2564 ข้อมูลดิบ'!$C$3:$C$165,0),51)</f>
        <v>0</v>
      </c>
      <c r="S133" s="86">
        <f>INDEX('dmc2564 ข้อมูลดิบ'!$C$3:$CR$167,MATCH($C135,'dmc2564 ข้อมูลดิบ'!$C$3:$C$165,0),55)</f>
        <v>0</v>
      </c>
      <c r="T133" s="86">
        <f>Q133+R133+S133</f>
        <v>0</v>
      </c>
      <c r="U133" s="101">
        <f t="shared" si="22"/>
        <v>33</v>
      </c>
    </row>
    <row r="134" spans="2:21" ht="21" customHeight="1">
      <c r="B134" s="174"/>
      <c r="C134" s="199" t="s">
        <v>109</v>
      </c>
      <c r="D134" s="192" t="s">
        <v>20</v>
      </c>
      <c r="E134" s="86">
        <f>VLOOKUP(C135,'จำนวนครู 25มิย64'!$A$3:$E$164,4,TRUE)</f>
        <v>3</v>
      </c>
      <c r="F134" s="104">
        <f>INDEX('dmc2564 ข้อมูลดิบ'!$C$3:$CR$167,MATCH($C135,'dmc2564 ข้อมูลดิบ'!$C$3:$C$165,0),4)</f>
        <v>3</v>
      </c>
      <c r="G134" s="104">
        <f>INDEX('dmc2564 ข้อมูลดิบ'!$C$3:$CR$167,MATCH($C135,'dmc2564 ข้อมูลดิบ'!$C$3:$C$165,0),8)</f>
        <v>2</v>
      </c>
      <c r="H134" s="104">
        <f>INDEX('dmc2564 ข้อมูลดิบ'!$C$3:$CR$167,MATCH($C135,'dmc2564 ข้อมูลดิบ'!$C$3:$C$165,0),12)</f>
        <v>4</v>
      </c>
      <c r="I134" s="104">
        <f>SUM(F134:H134)</f>
        <v>9</v>
      </c>
      <c r="J134" s="104">
        <f>INDEX('dmc2564 ข้อมูลดิบ'!$C$3:$CR$167,MATCH($C135,'dmc2564 ข้อมูลดิบ'!$C$3:$C$165,0),20)</f>
        <v>5</v>
      </c>
      <c r="K134" s="104">
        <f>INDEX('dmc2564 ข้อมูลดิบ'!$C$3:$CR$167,MATCH($C135,'dmc2564 ข้อมูลดิบ'!$C$3:$C$165,0),24)</f>
        <v>7</v>
      </c>
      <c r="L134" s="105">
        <f>INDEX('dmc2564 ข้อมูลดิบ'!$C$3:$CR$167,MATCH($C135,'dmc2564 ข้อมูลดิบ'!$C$3:$C$165,0),28)</f>
        <v>4</v>
      </c>
      <c r="M134" s="104">
        <f>INDEX('dmc2564 ข้อมูลดิบ'!$C$3:$CR$167,MATCH($C135,'dmc2564 ข้อมูลดิบ'!$C$3:$C$165,0),32)</f>
        <v>4</v>
      </c>
      <c r="N134" s="104">
        <f>INDEX('dmc2564 ข้อมูลดิบ'!$C$3:$CR$167,MATCH($C135,'dmc2564 ข้อมูลดิบ'!$C$3:$C$165,0),36)</f>
        <v>1</v>
      </c>
      <c r="O134" s="104">
        <f>INDEX('dmc2564 ข้อมูลดิบ'!$C$3:$CR$167,MATCH($C135,'dmc2564 ข้อมูลดิบ'!$C$3:$C$165,0),40)</f>
        <v>3</v>
      </c>
      <c r="P134" s="104">
        <f>J134+K134+L134+M134+N134+O134</f>
        <v>24</v>
      </c>
      <c r="Q134" s="104">
        <f>INDEX('dmc2564 ข้อมูลดิบ'!$C$3:$CR$167,MATCH($C135,'dmc2564 ข้อมูลดิบ'!$C$3:$C$165,0),48)</f>
        <v>0</v>
      </c>
      <c r="R134" s="104">
        <f>INDEX('dmc2564 ข้อมูลดิบ'!$C$3:$CR$167,MATCH($C135,'dmc2564 ข้อมูลดิบ'!$C$3:$C$165,0),52)</f>
        <v>0</v>
      </c>
      <c r="S134" s="104">
        <f>INDEX('dmc2564 ข้อมูลดิบ'!$C$3:$CR$167,MATCH($C135,'dmc2564 ข้อมูลดิบ'!$C$3:$C$165,0),56)</f>
        <v>0</v>
      </c>
      <c r="T134" s="104">
        <f>Q134+R134+S134</f>
        <v>0</v>
      </c>
      <c r="U134" s="106">
        <f t="shared" si="22"/>
        <v>33</v>
      </c>
    </row>
    <row r="135" spans="2:21" ht="21" customHeight="1">
      <c r="B135" s="174"/>
      <c r="C135" s="199">
        <v>64020038</v>
      </c>
      <c r="D135" s="193" t="s">
        <v>1</v>
      </c>
      <c r="E135" s="101">
        <f>E133+E134</f>
        <v>6</v>
      </c>
      <c r="F135" s="106">
        <f t="shared" ref="F135:T135" si="35">F133+F134</f>
        <v>5</v>
      </c>
      <c r="G135" s="106">
        <f t="shared" si="35"/>
        <v>6</v>
      </c>
      <c r="H135" s="106">
        <f t="shared" si="35"/>
        <v>7</v>
      </c>
      <c r="I135" s="106">
        <f t="shared" si="35"/>
        <v>18</v>
      </c>
      <c r="J135" s="106">
        <f t="shared" si="35"/>
        <v>9</v>
      </c>
      <c r="K135" s="106">
        <f t="shared" si="35"/>
        <v>13</v>
      </c>
      <c r="L135" s="108">
        <f t="shared" si="35"/>
        <v>7</v>
      </c>
      <c r="M135" s="106">
        <f t="shared" si="35"/>
        <v>7</v>
      </c>
      <c r="N135" s="106">
        <f t="shared" si="35"/>
        <v>2</v>
      </c>
      <c r="O135" s="106">
        <f t="shared" si="35"/>
        <v>10</v>
      </c>
      <c r="P135" s="106">
        <f t="shared" si="35"/>
        <v>48</v>
      </c>
      <c r="Q135" s="106">
        <f t="shared" si="35"/>
        <v>0</v>
      </c>
      <c r="R135" s="106">
        <f t="shared" si="35"/>
        <v>0</v>
      </c>
      <c r="S135" s="106">
        <f t="shared" si="35"/>
        <v>0</v>
      </c>
      <c r="T135" s="106">
        <f t="shared" si="35"/>
        <v>0</v>
      </c>
      <c r="U135" s="106">
        <f t="shared" si="22"/>
        <v>66</v>
      </c>
    </row>
    <row r="136" spans="2:21" ht="21" customHeight="1" thickBot="1">
      <c r="B136" s="178"/>
      <c r="C136" s="179" t="s">
        <v>293</v>
      </c>
      <c r="D136" s="156" t="s">
        <v>15</v>
      </c>
      <c r="E136" s="112"/>
      <c r="F136" s="112">
        <f>INDEX('dmc2564 ข้อมูลดิบ'!$C$3:$CR$167,MATCH($C135,'dmc2564 ข้อมูลดิบ'!$C$3:$C$165,0),6)</f>
        <v>1</v>
      </c>
      <c r="G136" s="112">
        <f>INDEX('dmc2564 ข้อมูลดิบ'!$C$3:$CR$167,MATCH($C135,'dmc2564 ข้อมูลดิบ'!$C$3:$C$165,0),10)</f>
        <v>1</v>
      </c>
      <c r="H136" s="112">
        <f>INDEX('dmc2564 ข้อมูลดิบ'!$C$3:$CR$167,MATCH($C135,'dmc2564 ข้อมูลดิบ'!$C$3:$C$165,0),14)</f>
        <v>1</v>
      </c>
      <c r="I136" s="112">
        <f>SUM(F136:H136)</f>
        <v>3</v>
      </c>
      <c r="J136" s="112">
        <f>INDEX('dmc2564 ข้อมูลดิบ'!$C$3:$CR$167,MATCH($C135,'dmc2564 ข้อมูลดิบ'!$C$3:$C$165,0),22)</f>
        <v>1</v>
      </c>
      <c r="K136" s="112">
        <f>INDEX('dmc2564 ข้อมูลดิบ'!$C$3:$CR$167,MATCH($C135,'dmc2564 ข้อมูลดิบ'!$C$3:$C$165,0),26)</f>
        <v>1</v>
      </c>
      <c r="L136" s="111">
        <f>INDEX('dmc2564 ข้อมูลดิบ'!$C$3:$CR$167,MATCH($C135,'dmc2564 ข้อมูลดิบ'!$C$3:$C$165,0),30)</f>
        <v>1</v>
      </c>
      <c r="M136" s="112">
        <f>INDEX('dmc2564 ข้อมูลดิบ'!$C$3:$CR$167,MATCH($C135,'dmc2564 ข้อมูลดิบ'!$C$3:$C$165,0),34)</f>
        <v>1</v>
      </c>
      <c r="N136" s="112">
        <f>INDEX('dmc2564 ข้อมูลดิบ'!$C$3:$CR$167,MATCH($C135,'dmc2564 ข้อมูลดิบ'!$C$3:$C$165,0),38)</f>
        <v>1</v>
      </c>
      <c r="O136" s="112">
        <f>INDEX('dmc2564 ข้อมูลดิบ'!$C$3:$CR$167,MATCH($C135,'dmc2564 ข้อมูลดิบ'!$C$3:$C$165,0),42)</f>
        <v>1</v>
      </c>
      <c r="P136" s="112">
        <f>J136+K136+L136+M136+N136+O136</f>
        <v>6</v>
      </c>
      <c r="Q136" s="112">
        <f>INDEX('dmc2564 ข้อมูลดิบ'!$C$3:$CR$167,MATCH($C135,'dmc2564 ข้อมูลดิบ'!$C$3:$C$165,0),50)</f>
        <v>0</v>
      </c>
      <c r="R136" s="112">
        <f>INDEX('dmc2564 ข้อมูลดิบ'!$C$3:$CR$167,MATCH($C135,'dmc2564 ข้อมูลดิบ'!$C$3:$C$165,0),54)</f>
        <v>0</v>
      </c>
      <c r="S136" s="112">
        <f>INDEX('dmc2564 ข้อมูลดิบ'!$C$3:$CR$167,MATCH($C135,'dmc2564 ข้อมูลดิบ'!$C$3:$C$165,0),58)</f>
        <v>0</v>
      </c>
      <c r="T136" s="112">
        <f>Q136+R136+S136</f>
        <v>0</v>
      </c>
      <c r="U136" s="113">
        <f t="shared" si="22"/>
        <v>9</v>
      </c>
    </row>
    <row r="137" spans="2:21" ht="21" customHeight="1" thickTop="1">
      <c r="B137" s="197">
        <v>34</v>
      </c>
      <c r="C137" s="200" t="s">
        <v>110</v>
      </c>
      <c r="D137" s="194" t="s">
        <v>18</v>
      </c>
      <c r="E137" s="86">
        <f>VLOOKUP(C139,'จำนวนครู 25มิย64'!$A$3:$E$164,3,TRUE)</f>
        <v>2</v>
      </c>
      <c r="F137" s="86">
        <f>INDEX('dmc2564 ข้อมูลดิบ'!$C$3:$CR$167,MATCH($C139,'dmc2564 ข้อมูลดิบ'!$C$3:$C$165,0),3)</f>
        <v>5</v>
      </c>
      <c r="G137" s="86">
        <f>INDEX('dmc2564 ข้อมูลดิบ'!$C$3:$CR$167,MATCH($C139,'dmc2564 ข้อมูลดิบ'!$C$3:$C$165,0),7)</f>
        <v>4</v>
      </c>
      <c r="H137" s="86">
        <f>INDEX('dmc2564 ข้อมูลดิบ'!$C$3:$CR$167,MATCH($C139,'dmc2564 ข้อมูลดิบ'!$C$3:$C$165,0),11)</f>
        <v>6</v>
      </c>
      <c r="I137" s="86">
        <f>SUM(F137:H137)</f>
        <v>15</v>
      </c>
      <c r="J137" s="86">
        <f>INDEX('dmc2564 ข้อมูลดิบ'!$C$3:$CR$167,MATCH($C139,'dmc2564 ข้อมูลดิบ'!$C$3:$C$165,0),19)</f>
        <v>2</v>
      </c>
      <c r="K137" s="86">
        <f>INDEX('dmc2564 ข้อมูลดิบ'!$C$3:$CR$167,MATCH($C139,'dmc2564 ข้อมูลดิบ'!$C$3:$C$165,0),23)</f>
        <v>10</v>
      </c>
      <c r="L137" s="100">
        <f>INDEX('dmc2564 ข้อมูลดิบ'!$C$3:$CR$167,MATCH($C139,'dmc2564 ข้อมูลดิบ'!$C$3:$C$165,0),27)</f>
        <v>7</v>
      </c>
      <c r="M137" s="86">
        <f>INDEX('dmc2564 ข้อมูลดิบ'!$C$3:$CR$167,MATCH($C139,'dmc2564 ข้อมูลดิบ'!$C$3:$C$165,0),31)</f>
        <v>8</v>
      </c>
      <c r="N137" s="86">
        <f>INDEX('dmc2564 ข้อมูลดิบ'!$C$3:$CR$167,MATCH($C139,'dmc2564 ข้อมูลดิบ'!$C$3:$C$165,0),35)</f>
        <v>4</v>
      </c>
      <c r="O137" s="86">
        <f>INDEX('dmc2564 ข้อมูลดิบ'!$C$3:$CR$167,MATCH($C139,'dmc2564 ข้อมูลดิบ'!$C$3:$C$165,0),39)</f>
        <v>4</v>
      </c>
      <c r="P137" s="86">
        <f>J137+K137+L137+M137+N137+O137</f>
        <v>35</v>
      </c>
      <c r="Q137" s="86">
        <f>INDEX('dmc2564 ข้อมูลดิบ'!$C$3:$CR$167,MATCH($C139,'dmc2564 ข้อมูลดิบ'!$C$3:$C$165,0),47)</f>
        <v>0</v>
      </c>
      <c r="R137" s="86">
        <f>INDEX('dmc2564 ข้อมูลดิบ'!$C$3:$CR$167,MATCH($C139,'dmc2564 ข้อมูลดิบ'!$C$3:$C$165,0),51)</f>
        <v>0</v>
      </c>
      <c r="S137" s="86">
        <f>INDEX('dmc2564 ข้อมูลดิบ'!$C$3:$CR$167,MATCH($C139,'dmc2564 ข้อมูลดิบ'!$C$3:$C$165,0),55)</f>
        <v>0</v>
      </c>
      <c r="T137" s="86">
        <f>Q137+R137+S137</f>
        <v>0</v>
      </c>
      <c r="U137" s="101">
        <f t="shared" si="22"/>
        <v>50</v>
      </c>
    </row>
    <row r="138" spans="2:21" ht="21" customHeight="1">
      <c r="B138" s="174"/>
      <c r="C138" s="199" t="s">
        <v>111</v>
      </c>
      <c r="D138" s="192" t="s">
        <v>20</v>
      </c>
      <c r="E138" s="86">
        <f>VLOOKUP(C139,'จำนวนครู 25มิย64'!$A$3:$E$164,4,TRUE)</f>
        <v>2</v>
      </c>
      <c r="F138" s="104">
        <f>INDEX('dmc2564 ข้อมูลดิบ'!$C$3:$CR$167,MATCH($C139,'dmc2564 ข้อมูลดิบ'!$C$3:$C$165,0),4)</f>
        <v>2</v>
      </c>
      <c r="G138" s="104">
        <f>INDEX('dmc2564 ข้อมูลดิบ'!$C$3:$CR$167,MATCH($C139,'dmc2564 ข้อมูลดิบ'!$C$3:$C$165,0),8)</f>
        <v>2</v>
      </c>
      <c r="H138" s="104">
        <f>INDEX('dmc2564 ข้อมูลดิบ'!$C$3:$CR$167,MATCH($C139,'dmc2564 ข้อมูลดิบ'!$C$3:$C$165,0),12)</f>
        <v>3</v>
      </c>
      <c r="I138" s="104">
        <f>SUM(F138:H138)</f>
        <v>7</v>
      </c>
      <c r="J138" s="104">
        <f>INDEX('dmc2564 ข้อมูลดิบ'!$C$3:$CR$167,MATCH($C139,'dmc2564 ข้อมูลดิบ'!$C$3:$C$165,0),20)</f>
        <v>2</v>
      </c>
      <c r="K138" s="104">
        <f>INDEX('dmc2564 ข้อมูลดิบ'!$C$3:$CR$167,MATCH($C139,'dmc2564 ข้อมูลดิบ'!$C$3:$C$165,0),24)</f>
        <v>4</v>
      </c>
      <c r="L138" s="105">
        <f>INDEX('dmc2564 ข้อมูลดิบ'!$C$3:$CR$167,MATCH($C139,'dmc2564 ข้อมูลดิบ'!$C$3:$C$165,0),28)</f>
        <v>2</v>
      </c>
      <c r="M138" s="104">
        <f>INDEX('dmc2564 ข้อมูลดิบ'!$C$3:$CR$167,MATCH($C139,'dmc2564 ข้อมูลดิบ'!$C$3:$C$165,0),32)</f>
        <v>6</v>
      </c>
      <c r="N138" s="104">
        <f>INDEX('dmc2564 ข้อมูลดิบ'!$C$3:$CR$167,MATCH($C139,'dmc2564 ข้อมูลดิบ'!$C$3:$C$165,0),36)</f>
        <v>3</v>
      </c>
      <c r="O138" s="104">
        <f>INDEX('dmc2564 ข้อมูลดิบ'!$C$3:$CR$167,MATCH($C139,'dmc2564 ข้อมูลดิบ'!$C$3:$C$165,0),40)</f>
        <v>3</v>
      </c>
      <c r="P138" s="104">
        <f>J138+K138+L138+M138+N138+O138</f>
        <v>20</v>
      </c>
      <c r="Q138" s="104">
        <f>INDEX('dmc2564 ข้อมูลดิบ'!$C$3:$CR$167,MATCH($C139,'dmc2564 ข้อมูลดิบ'!$C$3:$C$165,0),48)</f>
        <v>0</v>
      </c>
      <c r="R138" s="104">
        <f>INDEX('dmc2564 ข้อมูลดิบ'!$C$3:$CR$167,MATCH($C139,'dmc2564 ข้อมูลดิบ'!$C$3:$C$165,0),52)</f>
        <v>0</v>
      </c>
      <c r="S138" s="104">
        <f>INDEX('dmc2564 ข้อมูลดิบ'!$C$3:$CR$167,MATCH($C139,'dmc2564 ข้อมูลดิบ'!$C$3:$C$165,0),56)</f>
        <v>0</v>
      </c>
      <c r="T138" s="104">
        <f>Q138+R138+S138</f>
        <v>0</v>
      </c>
      <c r="U138" s="106">
        <f t="shared" si="22"/>
        <v>27</v>
      </c>
    </row>
    <row r="139" spans="2:21" ht="21" customHeight="1">
      <c r="B139" s="174"/>
      <c r="C139" s="199">
        <v>64020039</v>
      </c>
      <c r="D139" s="193" t="s">
        <v>1</v>
      </c>
      <c r="E139" s="101">
        <f>E137+E138</f>
        <v>4</v>
      </c>
      <c r="F139" s="106">
        <f t="shared" ref="F139:T139" si="36">F137+F138</f>
        <v>7</v>
      </c>
      <c r="G139" s="106">
        <f t="shared" si="36"/>
        <v>6</v>
      </c>
      <c r="H139" s="106">
        <f t="shared" si="36"/>
        <v>9</v>
      </c>
      <c r="I139" s="106">
        <f t="shared" si="36"/>
        <v>22</v>
      </c>
      <c r="J139" s="106">
        <f t="shared" si="36"/>
        <v>4</v>
      </c>
      <c r="K139" s="106">
        <f t="shared" si="36"/>
        <v>14</v>
      </c>
      <c r="L139" s="108">
        <f t="shared" si="36"/>
        <v>9</v>
      </c>
      <c r="M139" s="106">
        <f t="shared" si="36"/>
        <v>14</v>
      </c>
      <c r="N139" s="106">
        <f t="shared" si="36"/>
        <v>7</v>
      </c>
      <c r="O139" s="106">
        <f t="shared" si="36"/>
        <v>7</v>
      </c>
      <c r="P139" s="106">
        <f t="shared" si="36"/>
        <v>55</v>
      </c>
      <c r="Q139" s="106">
        <f t="shared" si="36"/>
        <v>0</v>
      </c>
      <c r="R139" s="106">
        <f t="shared" si="36"/>
        <v>0</v>
      </c>
      <c r="S139" s="106">
        <f t="shared" si="36"/>
        <v>0</v>
      </c>
      <c r="T139" s="106">
        <f t="shared" si="36"/>
        <v>0</v>
      </c>
      <c r="U139" s="106">
        <f t="shared" si="22"/>
        <v>77</v>
      </c>
    </row>
    <row r="140" spans="2:21" ht="21" customHeight="1" thickBot="1">
      <c r="B140" s="178"/>
      <c r="C140" s="179" t="s">
        <v>606</v>
      </c>
      <c r="D140" s="156" t="s">
        <v>15</v>
      </c>
      <c r="E140" s="112"/>
      <c r="F140" s="112">
        <f>INDEX('dmc2564 ข้อมูลดิบ'!$C$3:$CR$167,MATCH($C139,'dmc2564 ข้อมูลดิบ'!$C$3:$C$165,0),6)</f>
        <v>1</v>
      </c>
      <c r="G140" s="112">
        <f>INDEX('dmc2564 ข้อมูลดิบ'!$C$3:$CR$167,MATCH($C139,'dmc2564 ข้อมูลดิบ'!$C$3:$C$165,0),10)</f>
        <v>1</v>
      </c>
      <c r="H140" s="112">
        <f>INDEX('dmc2564 ข้อมูลดิบ'!$C$3:$CR$167,MATCH($C139,'dmc2564 ข้อมูลดิบ'!$C$3:$C$165,0),14)</f>
        <v>1</v>
      </c>
      <c r="I140" s="112">
        <f>SUM(F140:H140)</f>
        <v>3</v>
      </c>
      <c r="J140" s="112">
        <f>INDEX('dmc2564 ข้อมูลดิบ'!$C$3:$CR$167,MATCH($C139,'dmc2564 ข้อมูลดิบ'!$C$3:$C$165,0),22)</f>
        <v>1</v>
      </c>
      <c r="K140" s="112">
        <f>INDEX('dmc2564 ข้อมูลดิบ'!$C$3:$CR$167,MATCH($C139,'dmc2564 ข้อมูลดิบ'!$C$3:$C$165,0),26)</f>
        <v>1</v>
      </c>
      <c r="L140" s="111">
        <f>INDEX('dmc2564 ข้อมูลดิบ'!$C$3:$CR$167,MATCH($C139,'dmc2564 ข้อมูลดิบ'!$C$3:$C$165,0),30)</f>
        <v>1</v>
      </c>
      <c r="M140" s="112">
        <f>INDEX('dmc2564 ข้อมูลดิบ'!$C$3:$CR$167,MATCH($C139,'dmc2564 ข้อมูลดิบ'!$C$3:$C$165,0),34)</f>
        <v>1</v>
      </c>
      <c r="N140" s="112">
        <f>INDEX('dmc2564 ข้อมูลดิบ'!$C$3:$CR$167,MATCH($C139,'dmc2564 ข้อมูลดิบ'!$C$3:$C$165,0),38)</f>
        <v>1</v>
      </c>
      <c r="O140" s="112">
        <f>INDEX('dmc2564 ข้อมูลดิบ'!$C$3:$CR$167,MATCH($C139,'dmc2564 ข้อมูลดิบ'!$C$3:$C$165,0),42)</f>
        <v>1</v>
      </c>
      <c r="P140" s="112">
        <f>J140+K140+L140+M140+N140+O140</f>
        <v>6</v>
      </c>
      <c r="Q140" s="112">
        <f>INDEX('dmc2564 ข้อมูลดิบ'!$C$3:$CR$167,MATCH($C139,'dmc2564 ข้อมูลดิบ'!$C$3:$C$165,0),50)</f>
        <v>0</v>
      </c>
      <c r="R140" s="112">
        <f>INDEX('dmc2564 ข้อมูลดิบ'!$C$3:$CR$167,MATCH($C139,'dmc2564 ข้อมูลดิบ'!$C$3:$C$165,0),54)</f>
        <v>0</v>
      </c>
      <c r="S140" s="112">
        <f>INDEX('dmc2564 ข้อมูลดิบ'!$C$3:$CR$167,MATCH($C139,'dmc2564 ข้อมูลดิบ'!$C$3:$C$165,0),58)</f>
        <v>0</v>
      </c>
      <c r="T140" s="112">
        <f>Q140+R140+S140</f>
        <v>0</v>
      </c>
      <c r="U140" s="113">
        <f t="shared" si="22"/>
        <v>9</v>
      </c>
    </row>
    <row r="141" spans="2:21" ht="21" customHeight="1" thickTop="1">
      <c r="B141" s="197">
        <v>35</v>
      </c>
      <c r="C141" s="200" t="s">
        <v>336</v>
      </c>
      <c r="D141" s="194" t="s">
        <v>18</v>
      </c>
      <c r="E141" s="86">
        <f>VLOOKUP(C143,'จำนวนครู 25มิย64'!$A$3:$E$164,3,TRUE)</f>
        <v>3</v>
      </c>
      <c r="F141" s="86">
        <f>INDEX('dmc2564 ข้อมูลดิบ'!$C$3:$CR$167,MATCH($C143,'dmc2564 ข้อมูลดิบ'!$C$3:$C$165,0),3)</f>
        <v>0</v>
      </c>
      <c r="G141" s="86">
        <f>INDEX('dmc2564 ข้อมูลดิบ'!$C$3:$CR$167,MATCH($C143,'dmc2564 ข้อมูลดิบ'!$C$3:$C$165,0),7)</f>
        <v>7</v>
      </c>
      <c r="H141" s="86">
        <f>INDEX('dmc2564 ข้อมูลดิบ'!$C$3:$CR$167,MATCH($C143,'dmc2564 ข้อมูลดิบ'!$C$3:$C$165,0),11)</f>
        <v>8</v>
      </c>
      <c r="I141" s="86">
        <f>SUM(F141:H141)</f>
        <v>15</v>
      </c>
      <c r="J141" s="86">
        <f>INDEX('dmc2564 ข้อมูลดิบ'!$C$3:$CR$167,MATCH($C143,'dmc2564 ข้อมูลดิบ'!$C$3:$C$165,0),19)</f>
        <v>8</v>
      </c>
      <c r="K141" s="86">
        <f>INDEX('dmc2564 ข้อมูลดิบ'!$C$3:$CR$167,MATCH($C143,'dmc2564 ข้อมูลดิบ'!$C$3:$C$165,0),23)</f>
        <v>9</v>
      </c>
      <c r="L141" s="100">
        <f>INDEX('dmc2564 ข้อมูลดิบ'!$C$3:$CR$167,MATCH($C143,'dmc2564 ข้อมูลดิบ'!$C$3:$C$165,0),27)</f>
        <v>11</v>
      </c>
      <c r="M141" s="86">
        <f>INDEX('dmc2564 ข้อมูลดิบ'!$C$3:$CR$167,MATCH($C143,'dmc2564 ข้อมูลดิบ'!$C$3:$C$165,0),31)</f>
        <v>8</v>
      </c>
      <c r="N141" s="86">
        <f>INDEX('dmc2564 ข้อมูลดิบ'!$C$3:$CR$167,MATCH($C143,'dmc2564 ข้อมูลดิบ'!$C$3:$C$165,0),35)</f>
        <v>11</v>
      </c>
      <c r="O141" s="86">
        <f>INDEX('dmc2564 ข้อมูลดิบ'!$C$3:$CR$167,MATCH($C143,'dmc2564 ข้อมูลดิบ'!$C$3:$C$165,0),39)</f>
        <v>15</v>
      </c>
      <c r="P141" s="86">
        <f>J141+K141+L141+M141+N141+O141</f>
        <v>62</v>
      </c>
      <c r="Q141" s="86">
        <f>INDEX('dmc2564 ข้อมูลดิบ'!$C$3:$CR$167,MATCH($C143,'dmc2564 ข้อมูลดิบ'!$C$3:$C$165,0),47)</f>
        <v>8</v>
      </c>
      <c r="R141" s="86">
        <f>INDEX('dmc2564 ข้อมูลดิบ'!$C$3:$CR$167,MATCH($C143,'dmc2564 ข้อมูลดิบ'!$C$3:$C$165,0),51)</f>
        <v>6</v>
      </c>
      <c r="S141" s="86">
        <f>INDEX('dmc2564 ข้อมูลดิบ'!$C$3:$CR$167,MATCH($C143,'dmc2564 ข้อมูลดิบ'!$C$3:$C$165,0),55)</f>
        <v>6</v>
      </c>
      <c r="T141" s="86">
        <f>Q141+R141+S141</f>
        <v>20</v>
      </c>
      <c r="U141" s="101">
        <f t="shared" si="22"/>
        <v>97</v>
      </c>
    </row>
    <row r="142" spans="2:21" ht="21" customHeight="1">
      <c r="B142" s="174"/>
      <c r="C142" s="199" t="s">
        <v>112</v>
      </c>
      <c r="D142" s="192" t="s">
        <v>20</v>
      </c>
      <c r="E142" s="86">
        <f>VLOOKUP(C143,'จำนวนครู 25มิย64'!$A$3:$E$164,4,TRUE)</f>
        <v>11</v>
      </c>
      <c r="F142" s="104">
        <f>INDEX('dmc2564 ข้อมูลดิบ'!$C$3:$CR$167,MATCH($C143,'dmc2564 ข้อมูลดิบ'!$C$3:$C$165,0),4)</f>
        <v>0</v>
      </c>
      <c r="G142" s="104">
        <f>INDEX('dmc2564 ข้อมูลดิบ'!$C$3:$CR$167,MATCH($C143,'dmc2564 ข้อมูลดิบ'!$C$3:$C$165,0),8)</f>
        <v>7</v>
      </c>
      <c r="H142" s="104">
        <f>INDEX('dmc2564 ข้อมูลดิบ'!$C$3:$CR$167,MATCH($C143,'dmc2564 ข้อมูลดิบ'!$C$3:$C$165,0),12)</f>
        <v>9</v>
      </c>
      <c r="I142" s="104">
        <f>SUM(F142:H142)</f>
        <v>16</v>
      </c>
      <c r="J142" s="104">
        <f>INDEX('dmc2564 ข้อมูลดิบ'!$C$3:$CR$167,MATCH($C143,'dmc2564 ข้อมูลดิบ'!$C$3:$C$165,0),20)</f>
        <v>9</v>
      </c>
      <c r="K142" s="104">
        <f>INDEX('dmc2564 ข้อมูลดิบ'!$C$3:$CR$167,MATCH($C143,'dmc2564 ข้อมูลดิบ'!$C$3:$C$165,0),24)</f>
        <v>8</v>
      </c>
      <c r="L142" s="105">
        <f>INDEX('dmc2564 ข้อมูลดิบ'!$C$3:$CR$167,MATCH($C143,'dmc2564 ข้อมูลดิบ'!$C$3:$C$165,0),28)</f>
        <v>11</v>
      </c>
      <c r="M142" s="104">
        <f>INDEX('dmc2564 ข้อมูลดิบ'!$C$3:$CR$167,MATCH($C143,'dmc2564 ข้อมูลดิบ'!$C$3:$C$165,0),32)</f>
        <v>5</v>
      </c>
      <c r="N142" s="104">
        <f>INDEX('dmc2564 ข้อมูลดิบ'!$C$3:$CR$167,MATCH($C143,'dmc2564 ข้อมูลดิบ'!$C$3:$C$165,0),36)</f>
        <v>5</v>
      </c>
      <c r="O142" s="104">
        <f>INDEX('dmc2564 ข้อมูลดิบ'!$C$3:$CR$167,MATCH($C143,'dmc2564 ข้อมูลดิบ'!$C$3:$C$165,0),40)</f>
        <v>9</v>
      </c>
      <c r="P142" s="104">
        <f>J142+K142+L142+M142+N142+O142</f>
        <v>47</v>
      </c>
      <c r="Q142" s="104">
        <f>INDEX('dmc2564 ข้อมูลดิบ'!$C$3:$CR$167,MATCH($C143,'dmc2564 ข้อมูลดิบ'!$C$3:$C$165,0),48)</f>
        <v>7</v>
      </c>
      <c r="R142" s="104">
        <f>INDEX('dmc2564 ข้อมูลดิบ'!$C$3:$CR$167,MATCH($C143,'dmc2564 ข้อมูลดิบ'!$C$3:$C$165,0),52)</f>
        <v>4</v>
      </c>
      <c r="S142" s="104">
        <f>INDEX('dmc2564 ข้อมูลดิบ'!$C$3:$CR$167,MATCH($C143,'dmc2564 ข้อมูลดิบ'!$C$3:$C$165,0),56)</f>
        <v>4</v>
      </c>
      <c r="T142" s="104">
        <f>Q142+R142+S142</f>
        <v>15</v>
      </c>
      <c r="U142" s="106">
        <f t="shared" si="22"/>
        <v>78</v>
      </c>
    </row>
    <row r="143" spans="2:21" ht="21" customHeight="1">
      <c r="B143" s="174"/>
      <c r="C143" s="199">
        <v>64020040</v>
      </c>
      <c r="D143" s="193" t="s">
        <v>1</v>
      </c>
      <c r="E143" s="101">
        <f>E141+E142</f>
        <v>14</v>
      </c>
      <c r="F143" s="106">
        <f t="shared" ref="F143:T143" si="37">F141+F142</f>
        <v>0</v>
      </c>
      <c r="G143" s="106">
        <f t="shared" si="37"/>
        <v>14</v>
      </c>
      <c r="H143" s="106">
        <f t="shared" si="37"/>
        <v>17</v>
      </c>
      <c r="I143" s="106">
        <f t="shared" si="37"/>
        <v>31</v>
      </c>
      <c r="J143" s="106">
        <f t="shared" si="37"/>
        <v>17</v>
      </c>
      <c r="K143" s="106">
        <f t="shared" si="37"/>
        <v>17</v>
      </c>
      <c r="L143" s="108">
        <f t="shared" si="37"/>
        <v>22</v>
      </c>
      <c r="M143" s="106">
        <f t="shared" si="37"/>
        <v>13</v>
      </c>
      <c r="N143" s="106">
        <f t="shared" si="37"/>
        <v>16</v>
      </c>
      <c r="O143" s="106">
        <f t="shared" si="37"/>
        <v>24</v>
      </c>
      <c r="P143" s="106">
        <f t="shared" si="37"/>
        <v>109</v>
      </c>
      <c r="Q143" s="106">
        <f t="shared" si="37"/>
        <v>15</v>
      </c>
      <c r="R143" s="106">
        <f t="shared" si="37"/>
        <v>10</v>
      </c>
      <c r="S143" s="106">
        <f t="shared" si="37"/>
        <v>10</v>
      </c>
      <c r="T143" s="106">
        <f t="shared" si="37"/>
        <v>35</v>
      </c>
      <c r="U143" s="106">
        <f t="shared" si="22"/>
        <v>175</v>
      </c>
    </row>
    <row r="144" spans="2:21" ht="21" customHeight="1" thickBot="1">
      <c r="B144" s="178"/>
      <c r="C144" s="179" t="s">
        <v>607</v>
      </c>
      <c r="D144" s="156" t="s">
        <v>15</v>
      </c>
      <c r="E144" s="112"/>
      <c r="F144" s="112">
        <f>INDEX('dmc2564 ข้อมูลดิบ'!$C$3:$CR$167,MATCH($C143,'dmc2564 ข้อมูลดิบ'!$C$3:$C$165,0),6)</f>
        <v>0</v>
      </c>
      <c r="G144" s="112">
        <f>INDEX('dmc2564 ข้อมูลดิบ'!$C$3:$CR$167,MATCH($C143,'dmc2564 ข้อมูลดิบ'!$C$3:$C$165,0),10)</f>
        <v>1</v>
      </c>
      <c r="H144" s="112">
        <f>INDEX('dmc2564 ข้อมูลดิบ'!$C$3:$CR$167,MATCH($C143,'dmc2564 ข้อมูลดิบ'!$C$3:$C$165,0),14)</f>
        <v>1</v>
      </c>
      <c r="I144" s="112">
        <f>SUM(F144:H144)</f>
        <v>2</v>
      </c>
      <c r="J144" s="112">
        <f>INDEX('dmc2564 ข้อมูลดิบ'!$C$3:$CR$167,MATCH($C143,'dmc2564 ข้อมูลดิบ'!$C$3:$C$165,0),22)</f>
        <v>1</v>
      </c>
      <c r="K144" s="112">
        <f>INDEX('dmc2564 ข้อมูลดิบ'!$C$3:$CR$167,MATCH($C143,'dmc2564 ข้อมูลดิบ'!$C$3:$C$165,0),26)</f>
        <v>1</v>
      </c>
      <c r="L144" s="111">
        <f>INDEX('dmc2564 ข้อมูลดิบ'!$C$3:$CR$167,MATCH($C143,'dmc2564 ข้อมูลดิบ'!$C$3:$C$165,0),30)</f>
        <v>1</v>
      </c>
      <c r="M144" s="112">
        <f>INDEX('dmc2564 ข้อมูลดิบ'!$C$3:$CR$167,MATCH($C143,'dmc2564 ข้อมูลดิบ'!$C$3:$C$165,0),34)</f>
        <v>1</v>
      </c>
      <c r="N144" s="112">
        <f>INDEX('dmc2564 ข้อมูลดิบ'!$C$3:$CR$167,MATCH($C143,'dmc2564 ข้อมูลดิบ'!$C$3:$C$165,0),38)</f>
        <v>1</v>
      </c>
      <c r="O144" s="112">
        <f>INDEX('dmc2564 ข้อมูลดิบ'!$C$3:$CR$167,MATCH($C143,'dmc2564 ข้อมูลดิบ'!$C$3:$C$165,0),42)</f>
        <v>1</v>
      </c>
      <c r="P144" s="112">
        <f>J144+K144+L144+M144+N144+O144</f>
        <v>6</v>
      </c>
      <c r="Q144" s="112">
        <f>INDEX('dmc2564 ข้อมูลดิบ'!$C$3:$CR$167,MATCH($C143,'dmc2564 ข้อมูลดิบ'!$C$3:$C$165,0),50)</f>
        <v>1</v>
      </c>
      <c r="R144" s="112">
        <f>INDEX('dmc2564 ข้อมูลดิบ'!$C$3:$CR$167,MATCH($C143,'dmc2564 ข้อมูลดิบ'!$C$3:$C$165,0),54)</f>
        <v>1</v>
      </c>
      <c r="S144" s="112">
        <f>INDEX('dmc2564 ข้อมูลดิบ'!$C$3:$CR$167,MATCH($C143,'dmc2564 ข้อมูลดิบ'!$C$3:$C$165,0),58)</f>
        <v>1</v>
      </c>
      <c r="T144" s="112">
        <f>Q144+R144+S144</f>
        <v>3</v>
      </c>
      <c r="U144" s="113">
        <f t="shared" si="22"/>
        <v>11</v>
      </c>
    </row>
    <row r="145" spans="2:21" ht="21" customHeight="1" thickTop="1">
      <c r="B145" s="174">
        <v>36</v>
      </c>
      <c r="C145" s="198" t="s">
        <v>337</v>
      </c>
      <c r="D145" s="194" t="s">
        <v>18</v>
      </c>
      <c r="E145" s="86">
        <f>VLOOKUP(C147,'จำนวนครู 25มิย64'!$A$3:$E$164,3,TRUE)</f>
        <v>2</v>
      </c>
      <c r="F145" s="86">
        <f>INDEX('dmc2564 ข้อมูลดิบ'!$C$3:$CR$167,MATCH($C147,'dmc2564 ข้อมูลดิบ'!$C$3:$C$165,0),3)</f>
        <v>0</v>
      </c>
      <c r="G145" s="86">
        <f>INDEX('dmc2564 ข้อมูลดิบ'!$C$3:$CR$167,MATCH($C147,'dmc2564 ข้อมูลดิบ'!$C$3:$C$165,0),7)</f>
        <v>3</v>
      </c>
      <c r="H145" s="86">
        <f>INDEX('dmc2564 ข้อมูลดิบ'!$C$3:$CR$167,MATCH($C147,'dmc2564 ข้อมูลดิบ'!$C$3:$C$165,0),11)</f>
        <v>4</v>
      </c>
      <c r="I145" s="86">
        <f>SUM(F145:H145)</f>
        <v>7</v>
      </c>
      <c r="J145" s="86">
        <f>INDEX('dmc2564 ข้อมูลดิบ'!$C$3:$CR$167,MATCH($C147,'dmc2564 ข้อมูลดิบ'!$C$3:$C$165,0),19)</f>
        <v>5</v>
      </c>
      <c r="K145" s="86">
        <f>INDEX('dmc2564 ข้อมูลดิบ'!$C$3:$CR$167,MATCH($C147,'dmc2564 ข้อมูลดิบ'!$C$3:$C$165,0),23)</f>
        <v>1</v>
      </c>
      <c r="L145" s="100">
        <f>INDEX('dmc2564 ข้อมูลดิบ'!$C$3:$CR$167,MATCH($C147,'dmc2564 ข้อมูลดิบ'!$C$3:$C$165,0),27)</f>
        <v>0</v>
      </c>
      <c r="M145" s="86">
        <f>INDEX('dmc2564 ข้อมูลดิบ'!$C$3:$CR$167,MATCH($C147,'dmc2564 ข้อมูลดิบ'!$C$3:$C$165,0),31)</f>
        <v>5</v>
      </c>
      <c r="N145" s="86">
        <f>INDEX('dmc2564 ข้อมูลดิบ'!$C$3:$CR$167,MATCH($C147,'dmc2564 ข้อมูลดิบ'!$C$3:$C$165,0),35)</f>
        <v>9</v>
      </c>
      <c r="O145" s="86">
        <f>INDEX('dmc2564 ข้อมูลดิบ'!$C$3:$CR$167,MATCH($C147,'dmc2564 ข้อมูลดิบ'!$C$3:$C$165,0),39)</f>
        <v>5</v>
      </c>
      <c r="P145" s="86">
        <f>J145+K145+L145+M145+N145+O145</f>
        <v>25</v>
      </c>
      <c r="Q145" s="86">
        <f>INDEX('dmc2564 ข้อมูลดิบ'!$C$3:$CR$167,MATCH($C147,'dmc2564 ข้อมูลดิบ'!$C$3:$C$165,0),47)</f>
        <v>0</v>
      </c>
      <c r="R145" s="86">
        <f>INDEX('dmc2564 ข้อมูลดิบ'!$C$3:$CR$167,MATCH($C147,'dmc2564 ข้อมูลดิบ'!$C$3:$C$165,0),51)</f>
        <v>0</v>
      </c>
      <c r="S145" s="86">
        <f>INDEX('dmc2564 ข้อมูลดิบ'!$C$3:$CR$167,MATCH($C147,'dmc2564 ข้อมูลดิบ'!$C$3:$C$165,0),55)</f>
        <v>0</v>
      </c>
      <c r="T145" s="86">
        <f>Q145+R145+S145</f>
        <v>0</v>
      </c>
      <c r="U145" s="101">
        <f t="shared" ref="U145:U208" si="38">I145+P145+T145</f>
        <v>32</v>
      </c>
    </row>
    <row r="146" spans="2:21" ht="21" customHeight="1">
      <c r="B146" s="174"/>
      <c r="C146" s="199" t="s">
        <v>287</v>
      </c>
      <c r="D146" s="192" t="s">
        <v>20</v>
      </c>
      <c r="E146" s="86">
        <f>VLOOKUP(C147,'จำนวนครู 25มิย64'!$A$3:$E$164,4,TRUE)</f>
        <v>6</v>
      </c>
      <c r="F146" s="104">
        <f>INDEX('dmc2564 ข้อมูลดิบ'!$C$3:$CR$167,MATCH($C147,'dmc2564 ข้อมูลดิบ'!$C$3:$C$165,0),4)</f>
        <v>1</v>
      </c>
      <c r="G146" s="104">
        <f>INDEX('dmc2564 ข้อมูลดิบ'!$C$3:$CR$167,MATCH($C147,'dmc2564 ข้อมูลดิบ'!$C$3:$C$165,0),8)</f>
        <v>0</v>
      </c>
      <c r="H146" s="104">
        <f>INDEX('dmc2564 ข้อมูลดิบ'!$C$3:$CR$167,MATCH($C147,'dmc2564 ข้อมูลดิบ'!$C$3:$C$165,0),12)</f>
        <v>2</v>
      </c>
      <c r="I146" s="104">
        <f>SUM(F146:H146)</f>
        <v>3</v>
      </c>
      <c r="J146" s="104">
        <f>INDEX('dmc2564 ข้อมูลดิบ'!$C$3:$CR$167,MATCH($C147,'dmc2564 ข้อมูลดิบ'!$C$3:$C$165,0),20)</f>
        <v>3</v>
      </c>
      <c r="K146" s="104">
        <f>INDEX('dmc2564 ข้อมูลดิบ'!$C$3:$CR$167,MATCH($C147,'dmc2564 ข้อมูลดิบ'!$C$3:$C$165,0),24)</f>
        <v>3</v>
      </c>
      <c r="L146" s="105">
        <f>INDEX('dmc2564 ข้อมูลดิบ'!$C$3:$CR$167,MATCH($C147,'dmc2564 ข้อมูลดิบ'!$C$3:$C$165,0),28)</f>
        <v>0</v>
      </c>
      <c r="M146" s="104">
        <f>INDEX('dmc2564 ข้อมูลดิบ'!$C$3:$CR$167,MATCH($C147,'dmc2564 ข้อมูลดิบ'!$C$3:$C$165,0),32)</f>
        <v>5</v>
      </c>
      <c r="N146" s="104">
        <f>INDEX('dmc2564 ข้อมูลดิบ'!$C$3:$CR$167,MATCH($C147,'dmc2564 ข้อมูลดิบ'!$C$3:$C$165,0),36)</f>
        <v>13</v>
      </c>
      <c r="O146" s="104">
        <f>INDEX('dmc2564 ข้อมูลดิบ'!$C$3:$CR$167,MATCH($C147,'dmc2564 ข้อมูลดิบ'!$C$3:$C$165,0),40)</f>
        <v>12</v>
      </c>
      <c r="P146" s="104">
        <f>J146+K146+L146+M146+N146+O146</f>
        <v>36</v>
      </c>
      <c r="Q146" s="104">
        <f>INDEX('dmc2564 ข้อมูลดิบ'!$C$3:$CR$167,MATCH($C147,'dmc2564 ข้อมูลดิบ'!$C$3:$C$165,0),48)</f>
        <v>0</v>
      </c>
      <c r="R146" s="104">
        <f>INDEX('dmc2564 ข้อมูลดิบ'!$C$3:$CR$167,MATCH($C147,'dmc2564 ข้อมูลดิบ'!$C$3:$C$165,0),52)</f>
        <v>0</v>
      </c>
      <c r="S146" s="104">
        <f>INDEX('dmc2564 ข้อมูลดิบ'!$C$3:$CR$167,MATCH($C147,'dmc2564 ข้อมูลดิบ'!$C$3:$C$165,0),56)</f>
        <v>0</v>
      </c>
      <c r="T146" s="104">
        <f>Q146+R146+S146</f>
        <v>0</v>
      </c>
      <c r="U146" s="106">
        <f t="shared" si="38"/>
        <v>39</v>
      </c>
    </row>
    <row r="147" spans="2:21" ht="21" customHeight="1">
      <c r="B147" s="174"/>
      <c r="C147" s="199">
        <v>64020041</v>
      </c>
      <c r="D147" s="193" t="s">
        <v>1</v>
      </c>
      <c r="E147" s="101">
        <f t="shared" ref="E147:T147" si="39">E145+E146</f>
        <v>8</v>
      </c>
      <c r="F147" s="106">
        <f t="shared" si="39"/>
        <v>1</v>
      </c>
      <c r="G147" s="106">
        <f t="shared" si="39"/>
        <v>3</v>
      </c>
      <c r="H147" s="106">
        <f t="shared" si="39"/>
        <v>6</v>
      </c>
      <c r="I147" s="106">
        <f t="shared" si="39"/>
        <v>10</v>
      </c>
      <c r="J147" s="106">
        <f t="shared" si="39"/>
        <v>8</v>
      </c>
      <c r="K147" s="106">
        <f t="shared" si="39"/>
        <v>4</v>
      </c>
      <c r="L147" s="108">
        <f t="shared" si="39"/>
        <v>0</v>
      </c>
      <c r="M147" s="106">
        <f t="shared" si="39"/>
        <v>10</v>
      </c>
      <c r="N147" s="106">
        <f t="shared" si="39"/>
        <v>22</v>
      </c>
      <c r="O147" s="106">
        <f t="shared" si="39"/>
        <v>17</v>
      </c>
      <c r="P147" s="106">
        <f t="shared" si="39"/>
        <v>61</v>
      </c>
      <c r="Q147" s="106">
        <f t="shared" si="39"/>
        <v>0</v>
      </c>
      <c r="R147" s="106">
        <f t="shared" si="39"/>
        <v>0</v>
      </c>
      <c r="S147" s="106">
        <f t="shared" si="39"/>
        <v>0</v>
      </c>
      <c r="T147" s="106">
        <f t="shared" si="39"/>
        <v>0</v>
      </c>
      <c r="U147" s="106">
        <f t="shared" si="38"/>
        <v>71</v>
      </c>
    </row>
    <row r="148" spans="2:21" ht="21" customHeight="1" thickBot="1">
      <c r="B148" s="178"/>
      <c r="C148" s="179" t="s">
        <v>532</v>
      </c>
      <c r="D148" s="156" t="s">
        <v>15</v>
      </c>
      <c r="E148" s="112"/>
      <c r="F148" s="112">
        <f>INDEX('dmc2564 ข้อมูลดิบ'!$C$3:$CR$167,MATCH($C147,'dmc2564 ข้อมูลดิบ'!$C$3:$C$165,0),6)</f>
        <v>1</v>
      </c>
      <c r="G148" s="112">
        <f>INDEX('dmc2564 ข้อมูลดิบ'!$C$3:$CR$167,MATCH($C147,'dmc2564 ข้อมูลดิบ'!$C$3:$C$165,0),10)</f>
        <v>1</v>
      </c>
      <c r="H148" s="112">
        <f>INDEX('dmc2564 ข้อมูลดิบ'!$C$3:$CR$167,MATCH($C147,'dmc2564 ข้อมูลดิบ'!$C$3:$C$165,0),14)</f>
        <v>1</v>
      </c>
      <c r="I148" s="112">
        <f>SUM(F148:H148)</f>
        <v>3</v>
      </c>
      <c r="J148" s="112">
        <f>INDEX('dmc2564 ข้อมูลดิบ'!$C$3:$CR$167,MATCH($C147,'dmc2564 ข้อมูลดิบ'!$C$3:$C$165,0),22)</f>
        <v>1</v>
      </c>
      <c r="K148" s="112">
        <f>INDEX('dmc2564 ข้อมูลดิบ'!$C$3:$CR$167,MATCH($C147,'dmc2564 ข้อมูลดิบ'!$C$3:$C$165,0),26)</f>
        <v>1</v>
      </c>
      <c r="L148" s="111">
        <f>INDEX('dmc2564 ข้อมูลดิบ'!$C$3:$CR$167,MATCH($C147,'dmc2564 ข้อมูลดิบ'!$C$3:$C$165,0),30)</f>
        <v>0</v>
      </c>
      <c r="M148" s="112">
        <f>INDEX('dmc2564 ข้อมูลดิบ'!$C$3:$CR$167,MATCH($C147,'dmc2564 ข้อมูลดิบ'!$C$3:$C$165,0),34)</f>
        <v>1</v>
      </c>
      <c r="N148" s="112">
        <f>INDEX('dmc2564 ข้อมูลดิบ'!$C$3:$CR$167,MATCH($C147,'dmc2564 ข้อมูลดิบ'!$C$3:$C$165,0),38)</f>
        <v>1</v>
      </c>
      <c r="O148" s="112">
        <f>INDEX('dmc2564 ข้อมูลดิบ'!$C$3:$CR$167,MATCH($C147,'dmc2564 ข้อมูลดิบ'!$C$3:$C$165,0),42)</f>
        <v>1</v>
      </c>
      <c r="P148" s="112">
        <f>J148+K148+L148+M148+N148+O148</f>
        <v>5</v>
      </c>
      <c r="Q148" s="112">
        <f>INDEX('dmc2564 ข้อมูลดิบ'!$C$3:$CR$167,MATCH($C147,'dmc2564 ข้อมูลดิบ'!$C$3:$C$165,0),50)</f>
        <v>0</v>
      </c>
      <c r="R148" s="112">
        <f>INDEX('dmc2564 ข้อมูลดิบ'!$C$3:$CR$167,MATCH($C147,'dmc2564 ข้อมูลดิบ'!$C$3:$C$165,0),54)</f>
        <v>0</v>
      </c>
      <c r="S148" s="112">
        <f>INDEX('dmc2564 ข้อมูลดิบ'!$C$3:$CR$167,MATCH($C147,'dmc2564 ข้อมูลดิบ'!$C$3:$C$165,0),58)</f>
        <v>0</v>
      </c>
      <c r="T148" s="112">
        <f>Q148+R148+S148</f>
        <v>0</v>
      </c>
      <c r="U148" s="113">
        <f t="shared" si="38"/>
        <v>8</v>
      </c>
    </row>
    <row r="149" spans="2:21" ht="21" customHeight="1" thickTop="1">
      <c r="B149" s="197">
        <v>37</v>
      </c>
      <c r="C149" s="200" t="s">
        <v>107</v>
      </c>
      <c r="D149" s="194" t="s">
        <v>18</v>
      </c>
      <c r="E149" s="86">
        <f>VLOOKUP(C151,'จำนวนครู 25มิย64'!$A$3:$E$164,3,TRUE)</f>
        <v>5</v>
      </c>
      <c r="F149" s="86">
        <f>INDEX('dmc2564 ข้อมูลดิบ'!$C$3:$CR$167,MATCH($C151,'dmc2564 ข้อมูลดิบ'!$C$3:$C$165,0),3)</f>
        <v>0</v>
      </c>
      <c r="G149" s="86">
        <f>INDEX('dmc2564 ข้อมูลดิบ'!$C$3:$CR$167,MATCH($C151,'dmc2564 ข้อมูลดิบ'!$C$3:$C$165,0),7)</f>
        <v>5</v>
      </c>
      <c r="H149" s="86">
        <f>INDEX('dmc2564 ข้อมูลดิบ'!$C$3:$CR$167,MATCH($C151,'dmc2564 ข้อมูลดิบ'!$C$3:$C$165,0),11)</f>
        <v>9</v>
      </c>
      <c r="I149" s="86">
        <f>SUM(F149:H149)</f>
        <v>14</v>
      </c>
      <c r="J149" s="86">
        <f>INDEX('dmc2564 ข้อมูลดิบ'!$C$3:$CR$167,MATCH($C151,'dmc2564 ข้อมูลดิบ'!$C$3:$C$165,0),19)</f>
        <v>10</v>
      </c>
      <c r="K149" s="86">
        <f>INDEX('dmc2564 ข้อมูลดิบ'!$C$3:$CR$167,MATCH($C151,'dmc2564 ข้อมูลดิบ'!$C$3:$C$165,0),23)</f>
        <v>18</v>
      </c>
      <c r="L149" s="100">
        <f>INDEX('dmc2564 ข้อมูลดิบ'!$C$3:$CR$167,MATCH($C151,'dmc2564 ข้อมูลดิบ'!$C$3:$C$165,0),27)</f>
        <v>13</v>
      </c>
      <c r="M149" s="86">
        <f>INDEX('dmc2564 ข้อมูลดิบ'!$C$3:$CR$167,MATCH($C151,'dmc2564 ข้อมูลดิบ'!$C$3:$C$165,0),31)</f>
        <v>17</v>
      </c>
      <c r="N149" s="86">
        <f>INDEX('dmc2564 ข้อมูลดิบ'!$C$3:$CR$167,MATCH($C151,'dmc2564 ข้อมูลดิบ'!$C$3:$C$165,0),35)</f>
        <v>9</v>
      </c>
      <c r="O149" s="86">
        <f>INDEX('dmc2564 ข้อมูลดิบ'!$C$3:$CR$167,MATCH($C151,'dmc2564 ข้อมูลดิบ'!$C$3:$C$165,0),39)</f>
        <v>10</v>
      </c>
      <c r="P149" s="86">
        <f>J149+K149+L149+M149+N149+O149</f>
        <v>77</v>
      </c>
      <c r="Q149" s="86">
        <f>INDEX('dmc2564 ข้อมูลดิบ'!$C$3:$CR$167,MATCH($C151,'dmc2564 ข้อมูลดิบ'!$C$3:$C$165,0),47)</f>
        <v>15</v>
      </c>
      <c r="R149" s="86">
        <f>INDEX('dmc2564 ข้อมูลดิบ'!$C$3:$CR$167,MATCH($C151,'dmc2564 ข้อมูลดิบ'!$C$3:$C$165,0),51)</f>
        <v>13</v>
      </c>
      <c r="S149" s="86">
        <f>INDEX('dmc2564 ข้อมูลดิบ'!$C$3:$CR$167,MATCH($C151,'dmc2564 ข้อมูลดิบ'!$C$3:$C$165,0),55)</f>
        <v>20</v>
      </c>
      <c r="T149" s="86">
        <f>Q149+R149+S149</f>
        <v>48</v>
      </c>
      <c r="U149" s="101">
        <f t="shared" si="38"/>
        <v>139</v>
      </c>
    </row>
    <row r="150" spans="2:21" ht="21" customHeight="1">
      <c r="B150" s="174"/>
      <c r="C150" s="199" t="s">
        <v>481</v>
      </c>
      <c r="D150" s="192" t="s">
        <v>20</v>
      </c>
      <c r="E150" s="86">
        <f>VLOOKUP(C151,'จำนวนครู 25มิย64'!$A$3:$E$164,4,TRUE)</f>
        <v>10</v>
      </c>
      <c r="F150" s="104">
        <f>INDEX('dmc2564 ข้อมูลดิบ'!$C$3:$CR$167,MATCH($C151,'dmc2564 ข้อมูลดิบ'!$C$3:$C$165,0),4)</f>
        <v>0</v>
      </c>
      <c r="G150" s="104">
        <f>INDEX('dmc2564 ข้อมูลดิบ'!$C$3:$CR$167,MATCH($C151,'dmc2564 ข้อมูลดิบ'!$C$3:$C$165,0),8)</f>
        <v>12</v>
      </c>
      <c r="H150" s="104">
        <f>INDEX('dmc2564 ข้อมูลดิบ'!$C$3:$CR$167,MATCH($C151,'dmc2564 ข้อมูลดิบ'!$C$3:$C$165,0),12)</f>
        <v>7</v>
      </c>
      <c r="I150" s="104">
        <f>SUM(F150:H150)</f>
        <v>19</v>
      </c>
      <c r="J150" s="104">
        <f>INDEX('dmc2564 ข้อมูลดิบ'!$C$3:$CR$167,MATCH($C151,'dmc2564 ข้อมูลดิบ'!$C$3:$C$165,0),20)</f>
        <v>11</v>
      </c>
      <c r="K150" s="104">
        <f>INDEX('dmc2564 ข้อมูลดิบ'!$C$3:$CR$167,MATCH($C151,'dmc2564 ข้อมูลดิบ'!$C$3:$C$165,0),24)</f>
        <v>8</v>
      </c>
      <c r="L150" s="105">
        <f>INDEX('dmc2564 ข้อมูลดิบ'!$C$3:$CR$167,MATCH($C151,'dmc2564 ข้อมูลดิบ'!$C$3:$C$165,0),28)</f>
        <v>12</v>
      </c>
      <c r="M150" s="104">
        <f>INDEX('dmc2564 ข้อมูลดิบ'!$C$3:$CR$167,MATCH($C151,'dmc2564 ข้อมูลดิบ'!$C$3:$C$165,0),32)</f>
        <v>10</v>
      </c>
      <c r="N150" s="104">
        <f>INDEX('dmc2564 ข้อมูลดิบ'!$C$3:$CR$167,MATCH($C151,'dmc2564 ข้อมูลดิบ'!$C$3:$C$165,0),36)</f>
        <v>10</v>
      </c>
      <c r="O150" s="104">
        <f>INDEX('dmc2564 ข้อมูลดิบ'!$C$3:$CR$167,MATCH($C151,'dmc2564 ข้อมูลดิบ'!$C$3:$C$165,0),40)</f>
        <v>11</v>
      </c>
      <c r="P150" s="104">
        <f>J150+K150+L150+M150+N150+O150</f>
        <v>62</v>
      </c>
      <c r="Q150" s="104">
        <f>INDEX('dmc2564 ข้อมูลดิบ'!$C$3:$CR$167,MATCH($C151,'dmc2564 ข้อมูลดิบ'!$C$3:$C$165,0),48)</f>
        <v>17</v>
      </c>
      <c r="R150" s="104">
        <f>INDEX('dmc2564 ข้อมูลดิบ'!$C$3:$CR$167,MATCH($C151,'dmc2564 ข้อมูลดิบ'!$C$3:$C$165,0),52)</f>
        <v>24</v>
      </c>
      <c r="S150" s="104">
        <f>INDEX('dmc2564 ข้อมูลดิบ'!$C$3:$CR$167,MATCH($C151,'dmc2564 ข้อมูลดิบ'!$C$3:$C$165,0),56)</f>
        <v>15</v>
      </c>
      <c r="T150" s="104">
        <f>Q150+R150+S150</f>
        <v>56</v>
      </c>
      <c r="U150" s="106">
        <f t="shared" si="38"/>
        <v>137</v>
      </c>
    </row>
    <row r="151" spans="2:21" ht="21" customHeight="1">
      <c r="B151" s="174"/>
      <c r="C151" s="199">
        <v>64020042</v>
      </c>
      <c r="D151" s="193" t="s">
        <v>1</v>
      </c>
      <c r="E151" s="101">
        <f>E149+E150</f>
        <v>15</v>
      </c>
      <c r="F151" s="106">
        <f t="shared" ref="F151:T151" si="40">F149+F150</f>
        <v>0</v>
      </c>
      <c r="G151" s="106">
        <f t="shared" si="40"/>
        <v>17</v>
      </c>
      <c r="H151" s="106">
        <f t="shared" si="40"/>
        <v>16</v>
      </c>
      <c r="I151" s="106">
        <f t="shared" si="40"/>
        <v>33</v>
      </c>
      <c r="J151" s="106">
        <f t="shared" si="40"/>
        <v>21</v>
      </c>
      <c r="K151" s="106">
        <f t="shared" si="40"/>
        <v>26</v>
      </c>
      <c r="L151" s="108">
        <f t="shared" si="40"/>
        <v>25</v>
      </c>
      <c r="M151" s="106">
        <f t="shared" si="40"/>
        <v>27</v>
      </c>
      <c r="N151" s="106">
        <f t="shared" si="40"/>
        <v>19</v>
      </c>
      <c r="O151" s="106">
        <f t="shared" si="40"/>
        <v>21</v>
      </c>
      <c r="P151" s="106">
        <f t="shared" si="40"/>
        <v>139</v>
      </c>
      <c r="Q151" s="106">
        <f t="shared" si="40"/>
        <v>32</v>
      </c>
      <c r="R151" s="106">
        <f t="shared" si="40"/>
        <v>37</v>
      </c>
      <c r="S151" s="106">
        <f t="shared" si="40"/>
        <v>35</v>
      </c>
      <c r="T151" s="106">
        <f t="shared" si="40"/>
        <v>104</v>
      </c>
      <c r="U151" s="106">
        <f t="shared" si="38"/>
        <v>276</v>
      </c>
    </row>
    <row r="152" spans="2:21" ht="21" customHeight="1" thickBot="1">
      <c r="B152" s="178"/>
      <c r="C152" s="179" t="s">
        <v>534</v>
      </c>
      <c r="D152" s="156" t="s">
        <v>15</v>
      </c>
      <c r="E152" s="112"/>
      <c r="F152" s="112">
        <f>INDEX('dmc2564 ข้อมูลดิบ'!$C$3:$CR$167,MATCH($C151,'dmc2564 ข้อมูลดิบ'!$C$3:$C$165,0),6)</f>
        <v>0</v>
      </c>
      <c r="G152" s="112">
        <f>INDEX('dmc2564 ข้อมูลดิบ'!$C$3:$CR$167,MATCH($C151,'dmc2564 ข้อมูลดิบ'!$C$3:$C$165,0),10)</f>
        <v>1</v>
      </c>
      <c r="H152" s="112">
        <f>INDEX('dmc2564 ข้อมูลดิบ'!$C$3:$CR$167,MATCH($C151,'dmc2564 ข้อมูลดิบ'!$C$3:$C$165,0),14)</f>
        <v>1</v>
      </c>
      <c r="I152" s="112">
        <f>SUM(F152:H152)</f>
        <v>2</v>
      </c>
      <c r="J152" s="112">
        <f>INDEX('dmc2564 ข้อมูลดิบ'!$C$3:$CR$167,MATCH($C151,'dmc2564 ข้อมูลดิบ'!$C$3:$C$165,0),22)</f>
        <v>1</v>
      </c>
      <c r="K152" s="112">
        <f>INDEX('dmc2564 ข้อมูลดิบ'!$C$3:$CR$167,MATCH($C151,'dmc2564 ข้อมูลดิบ'!$C$3:$C$165,0),26)</f>
        <v>1</v>
      </c>
      <c r="L152" s="111">
        <f>INDEX('dmc2564 ข้อมูลดิบ'!$C$3:$CR$167,MATCH($C151,'dmc2564 ข้อมูลดิบ'!$C$3:$C$165,0),30)</f>
        <v>1</v>
      </c>
      <c r="M152" s="112">
        <f>INDEX('dmc2564 ข้อมูลดิบ'!$C$3:$CR$167,MATCH($C151,'dmc2564 ข้อมูลดิบ'!$C$3:$C$165,0),34)</f>
        <v>1</v>
      </c>
      <c r="N152" s="112">
        <f>INDEX('dmc2564 ข้อมูลดิบ'!$C$3:$CR$167,MATCH($C151,'dmc2564 ข้อมูลดิบ'!$C$3:$C$165,0),38)</f>
        <v>1</v>
      </c>
      <c r="O152" s="112">
        <f>INDEX('dmc2564 ข้อมูลดิบ'!$C$3:$CR$167,MATCH($C151,'dmc2564 ข้อมูลดิบ'!$C$3:$C$165,0),42)</f>
        <v>1</v>
      </c>
      <c r="P152" s="112">
        <f>J152+K152+L152+M152+N152+O152</f>
        <v>6</v>
      </c>
      <c r="Q152" s="112">
        <f>INDEX('dmc2564 ข้อมูลดิบ'!$C$3:$CR$167,MATCH($C151,'dmc2564 ข้อมูลดิบ'!$C$3:$C$165,0),50)</f>
        <v>1</v>
      </c>
      <c r="R152" s="112">
        <f>INDEX('dmc2564 ข้อมูลดิบ'!$C$3:$CR$167,MATCH($C151,'dmc2564 ข้อมูลดิบ'!$C$3:$C$165,0),54)</f>
        <v>2</v>
      </c>
      <c r="S152" s="112">
        <f>INDEX('dmc2564 ข้อมูลดิบ'!$C$3:$CR$167,MATCH($C151,'dmc2564 ข้อมูลดิบ'!$C$3:$C$165,0),58)</f>
        <v>2</v>
      </c>
      <c r="T152" s="112">
        <f>Q152+R152+S152</f>
        <v>5</v>
      </c>
      <c r="U152" s="113">
        <f t="shared" si="38"/>
        <v>13</v>
      </c>
    </row>
    <row r="153" spans="2:21" ht="21" customHeight="1" thickTop="1">
      <c r="B153" s="197">
        <v>38</v>
      </c>
      <c r="C153" s="200" t="s">
        <v>338</v>
      </c>
      <c r="D153" s="194" t="s">
        <v>18</v>
      </c>
      <c r="E153" s="86">
        <f>VLOOKUP(C155,'จำนวนครู 25มิย64'!$A$3:$E$164,3,TRUE)</f>
        <v>2</v>
      </c>
      <c r="F153" s="86">
        <f>INDEX('dmc2564 ข้อมูลดิบ'!$C$3:$CR$167,MATCH($C155,'dmc2564 ข้อมูลดิบ'!$C$3:$C$165,0),3)</f>
        <v>2</v>
      </c>
      <c r="G153" s="86">
        <f>INDEX('dmc2564 ข้อมูลดิบ'!$C$3:$CR$167,MATCH($C155,'dmc2564 ข้อมูลดิบ'!$C$3:$C$165,0),7)</f>
        <v>2</v>
      </c>
      <c r="H153" s="86">
        <f>INDEX('dmc2564 ข้อมูลดิบ'!$C$3:$CR$167,MATCH($C155,'dmc2564 ข้อมูลดิบ'!$C$3:$C$165,0),11)</f>
        <v>6</v>
      </c>
      <c r="I153" s="86">
        <f>SUM(F153:H153)</f>
        <v>10</v>
      </c>
      <c r="J153" s="86">
        <f>INDEX('dmc2564 ข้อมูลดิบ'!$C$3:$CR$167,MATCH($C155,'dmc2564 ข้อมูลดิบ'!$C$3:$C$165,0),19)</f>
        <v>2</v>
      </c>
      <c r="K153" s="86">
        <f>INDEX('dmc2564 ข้อมูลดิบ'!$C$3:$CR$167,MATCH($C155,'dmc2564 ข้อมูลดิบ'!$C$3:$C$165,0),23)</f>
        <v>3</v>
      </c>
      <c r="L153" s="100">
        <f>INDEX('dmc2564 ข้อมูลดิบ'!$C$3:$CR$167,MATCH($C155,'dmc2564 ข้อมูลดิบ'!$C$3:$C$165,0),27)</f>
        <v>2</v>
      </c>
      <c r="M153" s="86">
        <f>INDEX('dmc2564 ข้อมูลดิบ'!$C$3:$CR$167,MATCH($C155,'dmc2564 ข้อมูลดิบ'!$C$3:$C$165,0),31)</f>
        <v>5</v>
      </c>
      <c r="N153" s="86">
        <f>INDEX('dmc2564 ข้อมูลดิบ'!$C$3:$CR$167,MATCH($C155,'dmc2564 ข้อมูลดิบ'!$C$3:$C$165,0),35)</f>
        <v>5</v>
      </c>
      <c r="O153" s="86">
        <f>INDEX('dmc2564 ข้อมูลดิบ'!$C$3:$CR$167,MATCH($C155,'dmc2564 ข้อมูลดิบ'!$C$3:$C$165,0),39)</f>
        <v>3</v>
      </c>
      <c r="P153" s="86">
        <f>J153+K153+L153+M153+N153+O153</f>
        <v>20</v>
      </c>
      <c r="Q153" s="86">
        <f>INDEX('dmc2564 ข้อมูลดิบ'!$C$3:$CR$167,MATCH($C155,'dmc2564 ข้อมูลดิบ'!$C$3:$C$165,0),47)</f>
        <v>0</v>
      </c>
      <c r="R153" s="86">
        <f>INDEX('dmc2564 ข้อมูลดิบ'!$C$3:$CR$167,MATCH($C155,'dmc2564 ข้อมูลดิบ'!$C$3:$C$165,0),51)</f>
        <v>0</v>
      </c>
      <c r="S153" s="86">
        <f>INDEX('dmc2564 ข้อมูลดิบ'!$C$3:$CR$167,MATCH($C155,'dmc2564 ข้อมูลดิบ'!$C$3:$C$165,0),55)</f>
        <v>0</v>
      </c>
      <c r="T153" s="86">
        <f>Q153+R153+S153</f>
        <v>0</v>
      </c>
      <c r="U153" s="101">
        <f t="shared" si="38"/>
        <v>30</v>
      </c>
    </row>
    <row r="154" spans="2:21" ht="21" customHeight="1">
      <c r="B154" s="174"/>
      <c r="C154" s="199" t="s">
        <v>483</v>
      </c>
      <c r="D154" s="192" t="s">
        <v>20</v>
      </c>
      <c r="E154" s="86">
        <f>VLOOKUP(C155,'จำนวนครู 25มิย64'!$A$3:$E$164,4,TRUE)</f>
        <v>2</v>
      </c>
      <c r="F154" s="104">
        <f>INDEX('dmc2564 ข้อมูลดิบ'!$C$3:$CR$167,MATCH($C155,'dmc2564 ข้อมูลดิบ'!$C$3:$C$165,0),4)</f>
        <v>3</v>
      </c>
      <c r="G154" s="104">
        <f>INDEX('dmc2564 ข้อมูลดิบ'!$C$3:$CR$167,MATCH($C155,'dmc2564 ข้อมูลดิบ'!$C$3:$C$165,0),8)</f>
        <v>0</v>
      </c>
      <c r="H154" s="104">
        <f>INDEX('dmc2564 ข้อมูลดิบ'!$C$3:$CR$167,MATCH($C155,'dmc2564 ข้อมูลดิบ'!$C$3:$C$165,0),12)</f>
        <v>4</v>
      </c>
      <c r="I154" s="104">
        <f>SUM(F154:H154)</f>
        <v>7</v>
      </c>
      <c r="J154" s="104">
        <f>INDEX('dmc2564 ข้อมูลดิบ'!$C$3:$CR$167,MATCH($C155,'dmc2564 ข้อมูลดิบ'!$C$3:$C$165,0),20)</f>
        <v>1</v>
      </c>
      <c r="K154" s="104">
        <f>INDEX('dmc2564 ข้อมูลดิบ'!$C$3:$CR$167,MATCH($C155,'dmc2564 ข้อมูลดิบ'!$C$3:$C$165,0),24)</f>
        <v>6</v>
      </c>
      <c r="L154" s="105">
        <f>INDEX('dmc2564 ข้อมูลดิบ'!$C$3:$CR$167,MATCH($C155,'dmc2564 ข้อมูลดิบ'!$C$3:$C$165,0),28)</f>
        <v>2</v>
      </c>
      <c r="M154" s="104">
        <f>INDEX('dmc2564 ข้อมูลดิบ'!$C$3:$CR$167,MATCH($C155,'dmc2564 ข้อมูลดิบ'!$C$3:$C$165,0),32)</f>
        <v>3</v>
      </c>
      <c r="N154" s="104">
        <f>INDEX('dmc2564 ข้อมูลดิบ'!$C$3:$CR$167,MATCH($C155,'dmc2564 ข้อมูลดิบ'!$C$3:$C$165,0),36)</f>
        <v>2</v>
      </c>
      <c r="O154" s="104">
        <f>INDEX('dmc2564 ข้อมูลดิบ'!$C$3:$CR$167,MATCH($C155,'dmc2564 ข้อมูลดิบ'!$C$3:$C$165,0),40)</f>
        <v>0</v>
      </c>
      <c r="P154" s="104">
        <f>J154+K154+L154+M154+N154+O154</f>
        <v>14</v>
      </c>
      <c r="Q154" s="104">
        <f>INDEX('dmc2564 ข้อมูลดิบ'!$C$3:$CR$167,MATCH($C155,'dmc2564 ข้อมูลดิบ'!$C$3:$C$165,0),48)</f>
        <v>0</v>
      </c>
      <c r="R154" s="104">
        <f>INDEX('dmc2564 ข้อมูลดิบ'!$C$3:$CR$167,MATCH($C155,'dmc2564 ข้อมูลดิบ'!$C$3:$C$165,0),52)</f>
        <v>0</v>
      </c>
      <c r="S154" s="104">
        <f>INDEX('dmc2564 ข้อมูลดิบ'!$C$3:$CR$167,MATCH($C155,'dmc2564 ข้อมูลดิบ'!$C$3:$C$165,0),56)</f>
        <v>0</v>
      </c>
      <c r="T154" s="104">
        <f>Q154+R154+S154</f>
        <v>0</v>
      </c>
      <c r="U154" s="106">
        <f t="shared" si="38"/>
        <v>21</v>
      </c>
    </row>
    <row r="155" spans="2:21" ht="21" customHeight="1">
      <c r="B155" s="174"/>
      <c r="C155" s="199">
        <v>64020043</v>
      </c>
      <c r="D155" s="193" t="s">
        <v>1</v>
      </c>
      <c r="E155" s="101">
        <f>E153+E154</f>
        <v>4</v>
      </c>
      <c r="F155" s="106">
        <f t="shared" ref="F155:T155" si="41">F153+F154</f>
        <v>5</v>
      </c>
      <c r="G155" s="106">
        <f t="shared" si="41"/>
        <v>2</v>
      </c>
      <c r="H155" s="106">
        <f t="shared" si="41"/>
        <v>10</v>
      </c>
      <c r="I155" s="106">
        <f t="shared" si="41"/>
        <v>17</v>
      </c>
      <c r="J155" s="106">
        <f t="shared" si="41"/>
        <v>3</v>
      </c>
      <c r="K155" s="106">
        <f t="shared" si="41"/>
        <v>9</v>
      </c>
      <c r="L155" s="108">
        <f t="shared" si="41"/>
        <v>4</v>
      </c>
      <c r="M155" s="106">
        <f t="shared" si="41"/>
        <v>8</v>
      </c>
      <c r="N155" s="106">
        <f t="shared" si="41"/>
        <v>7</v>
      </c>
      <c r="O155" s="106">
        <f t="shared" si="41"/>
        <v>3</v>
      </c>
      <c r="P155" s="106">
        <f t="shared" si="41"/>
        <v>34</v>
      </c>
      <c r="Q155" s="106">
        <f t="shared" si="41"/>
        <v>0</v>
      </c>
      <c r="R155" s="106">
        <f t="shared" si="41"/>
        <v>0</v>
      </c>
      <c r="S155" s="106">
        <f t="shared" si="41"/>
        <v>0</v>
      </c>
      <c r="T155" s="106">
        <f t="shared" si="41"/>
        <v>0</v>
      </c>
      <c r="U155" s="106">
        <f t="shared" si="38"/>
        <v>51</v>
      </c>
    </row>
    <row r="156" spans="2:21" ht="21" customHeight="1" thickBot="1">
      <c r="B156" s="178"/>
      <c r="C156" s="179" t="s">
        <v>608</v>
      </c>
      <c r="D156" s="156" t="s">
        <v>15</v>
      </c>
      <c r="E156" s="112"/>
      <c r="F156" s="112">
        <f>INDEX('dmc2564 ข้อมูลดิบ'!$C$3:$CR$167,MATCH($C155,'dmc2564 ข้อมูลดิบ'!$C$3:$C$165,0),6)</f>
        <v>1</v>
      </c>
      <c r="G156" s="112">
        <f>INDEX('dmc2564 ข้อมูลดิบ'!$C$3:$CR$167,MATCH($C155,'dmc2564 ข้อมูลดิบ'!$C$3:$C$165,0),10)</f>
        <v>1</v>
      </c>
      <c r="H156" s="112">
        <f>INDEX('dmc2564 ข้อมูลดิบ'!$C$3:$CR$167,MATCH($C155,'dmc2564 ข้อมูลดิบ'!$C$3:$C$165,0),14)</f>
        <v>1</v>
      </c>
      <c r="I156" s="112">
        <f>SUM(F156:H156)</f>
        <v>3</v>
      </c>
      <c r="J156" s="112">
        <f>INDEX('dmc2564 ข้อมูลดิบ'!$C$3:$CR$167,MATCH($C155,'dmc2564 ข้อมูลดิบ'!$C$3:$C$165,0),22)</f>
        <v>1</v>
      </c>
      <c r="K156" s="112">
        <f>INDEX('dmc2564 ข้อมูลดิบ'!$C$3:$CR$167,MATCH($C155,'dmc2564 ข้อมูลดิบ'!$C$3:$C$165,0),26)</f>
        <v>1</v>
      </c>
      <c r="L156" s="111">
        <f>INDEX('dmc2564 ข้อมูลดิบ'!$C$3:$CR$167,MATCH($C155,'dmc2564 ข้อมูลดิบ'!$C$3:$C$165,0),30)</f>
        <v>1</v>
      </c>
      <c r="M156" s="112">
        <f>INDEX('dmc2564 ข้อมูลดิบ'!$C$3:$CR$167,MATCH($C155,'dmc2564 ข้อมูลดิบ'!$C$3:$C$165,0),34)</f>
        <v>1</v>
      </c>
      <c r="N156" s="112">
        <f>INDEX('dmc2564 ข้อมูลดิบ'!$C$3:$CR$167,MATCH($C155,'dmc2564 ข้อมูลดิบ'!$C$3:$C$165,0),38)</f>
        <v>1</v>
      </c>
      <c r="O156" s="112">
        <f>INDEX('dmc2564 ข้อมูลดิบ'!$C$3:$CR$167,MATCH($C155,'dmc2564 ข้อมูลดิบ'!$C$3:$C$165,0),42)</f>
        <v>1</v>
      </c>
      <c r="P156" s="112">
        <f>J156+K156+L156+M156+N156+O156</f>
        <v>6</v>
      </c>
      <c r="Q156" s="112">
        <f>INDEX('dmc2564 ข้อมูลดิบ'!$C$3:$CR$167,MATCH($C155,'dmc2564 ข้อมูลดิบ'!$C$3:$C$165,0),50)</f>
        <v>0</v>
      </c>
      <c r="R156" s="112">
        <f>INDEX('dmc2564 ข้อมูลดิบ'!$C$3:$CR$167,MATCH($C155,'dmc2564 ข้อมูลดิบ'!$C$3:$C$165,0),54)</f>
        <v>0</v>
      </c>
      <c r="S156" s="112">
        <f>INDEX('dmc2564 ข้อมูลดิบ'!$C$3:$CR$167,MATCH($C155,'dmc2564 ข้อมูลดิบ'!$C$3:$C$165,0),58)</f>
        <v>0</v>
      </c>
      <c r="T156" s="112">
        <f>Q156+R156+S156</f>
        <v>0</v>
      </c>
      <c r="U156" s="113">
        <f t="shared" si="38"/>
        <v>9</v>
      </c>
    </row>
    <row r="157" spans="2:21" ht="21" customHeight="1" thickTop="1">
      <c r="B157" s="197">
        <v>39</v>
      </c>
      <c r="C157" s="200" t="s">
        <v>272</v>
      </c>
      <c r="D157" s="194" t="s">
        <v>18</v>
      </c>
      <c r="E157" s="86">
        <f>VLOOKUP(C159,'จำนวนครู 25มิย64'!$A$3:$E$164,3,TRUE)</f>
        <v>3</v>
      </c>
      <c r="F157" s="86">
        <f>INDEX('dmc2564 ข้อมูลดิบ'!$C$3:$CR$167,MATCH($C159,'dmc2564 ข้อมูลดิบ'!$C$3:$C$165,0),3)</f>
        <v>0</v>
      </c>
      <c r="G157" s="86">
        <f>INDEX('dmc2564 ข้อมูลดิบ'!$C$3:$CR$167,MATCH($C159,'dmc2564 ข้อมูลดิบ'!$C$3:$C$165,0),7)</f>
        <v>4</v>
      </c>
      <c r="H157" s="86">
        <f>INDEX('dmc2564 ข้อมูลดิบ'!$C$3:$CR$167,MATCH($C159,'dmc2564 ข้อมูลดิบ'!$C$3:$C$165,0),11)</f>
        <v>13</v>
      </c>
      <c r="I157" s="86">
        <f>SUM(F157:H157)</f>
        <v>17</v>
      </c>
      <c r="J157" s="86">
        <f>INDEX('dmc2564 ข้อมูลดิบ'!$C$3:$CR$167,MATCH($C159,'dmc2564 ข้อมูลดิบ'!$C$3:$C$165,0),19)</f>
        <v>5</v>
      </c>
      <c r="K157" s="86">
        <f>INDEX('dmc2564 ข้อมูลดิบ'!$C$3:$CR$167,MATCH($C159,'dmc2564 ข้อมูลดิบ'!$C$3:$C$165,0),23)</f>
        <v>6</v>
      </c>
      <c r="L157" s="100">
        <f>INDEX('dmc2564 ข้อมูลดิบ'!$C$3:$CR$167,MATCH($C159,'dmc2564 ข้อมูลดิบ'!$C$3:$C$165,0),27)</f>
        <v>6</v>
      </c>
      <c r="M157" s="86">
        <f>INDEX('dmc2564 ข้อมูลดิบ'!$C$3:$CR$167,MATCH($C159,'dmc2564 ข้อมูลดิบ'!$C$3:$C$165,0),31)</f>
        <v>10</v>
      </c>
      <c r="N157" s="86">
        <f>INDEX('dmc2564 ข้อมูลดิบ'!$C$3:$CR$167,MATCH($C159,'dmc2564 ข้อมูลดิบ'!$C$3:$C$165,0),35)</f>
        <v>9</v>
      </c>
      <c r="O157" s="86">
        <f>INDEX('dmc2564 ข้อมูลดิบ'!$C$3:$CR$167,MATCH($C159,'dmc2564 ข้อมูลดิบ'!$C$3:$C$165,0),39)</f>
        <v>7</v>
      </c>
      <c r="P157" s="86">
        <f>J157+K157+L157+M157+N157+O157</f>
        <v>43</v>
      </c>
      <c r="Q157" s="86">
        <f>INDEX('dmc2564 ข้อมูลดิบ'!$C$3:$CR$167,MATCH($C159,'dmc2564 ข้อมูลดิบ'!$C$3:$C$165,0),47)</f>
        <v>10</v>
      </c>
      <c r="R157" s="86">
        <f>INDEX('dmc2564 ข้อมูลดิบ'!$C$3:$CR$167,MATCH($C159,'dmc2564 ข้อมูลดิบ'!$C$3:$C$165,0),51)</f>
        <v>7</v>
      </c>
      <c r="S157" s="86">
        <f>INDEX('dmc2564 ข้อมูลดิบ'!$C$3:$CR$167,MATCH($C159,'dmc2564 ข้อมูลดิบ'!$C$3:$C$165,0),55)</f>
        <v>9</v>
      </c>
      <c r="T157" s="86">
        <f>Q157+R157+S157</f>
        <v>26</v>
      </c>
      <c r="U157" s="101">
        <f t="shared" si="38"/>
        <v>86</v>
      </c>
    </row>
    <row r="158" spans="2:21" ht="21" customHeight="1">
      <c r="B158" s="174"/>
      <c r="C158" s="199" t="s">
        <v>482</v>
      </c>
      <c r="D158" s="192" t="s">
        <v>20</v>
      </c>
      <c r="E158" s="86">
        <f>VLOOKUP(C159,'จำนวนครู 25มิย64'!$A$3:$E$164,4,TRUE)</f>
        <v>12</v>
      </c>
      <c r="F158" s="104">
        <f>INDEX('dmc2564 ข้อมูลดิบ'!$C$3:$CR$167,MATCH($C159,'dmc2564 ข้อมูลดิบ'!$C$3:$C$165,0),4)</f>
        <v>0</v>
      </c>
      <c r="G158" s="104">
        <f>INDEX('dmc2564 ข้อมูลดิบ'!$C$3:$CR$167,MATCH($C159,'dmc2564 ข้อมูลดิบ'!$C$3:$C$165,0),8)</f>
        <v>4</v>
      </c>
      <c r="H158" s="104">
        <f>INDEX('dmc2564 ข้อมูลดิบ'!$C$3:$CR$167,MATCH($C159,'dmc2564 ข้อมูลดิบ'!$C$3:$C$165,0),12)</f>
        <v>6</v>
      </c>
      <c r="I158" s="104">
        <f>SUM(F158:H158)</f>
        <v>10</v>
      </c>
      <c r="J158" s="104">
        <f>INDEX('dmc2564 ข้อมูลดิบ'!$C$3:$CR$167,MATCH($C159,'dmc2564 ข้อมูลดิบ'!$C$3:$C$165,0),20)</f>
        <v>6</v>
      </c>
      <c r="K158" s="104">
        <f>INDEX('dmc2564 ข้อมูลดิบ'!$C$3:$CR$167,MATCH($C159,'dmc2564 ข้อมูลดิบ'!$C$3:$C$165,0),24)</f>
        <v>7</v>
      </c>
      <c r="L158" s="105">
        <f>INDEX('dmc2564 ข้อมูลดิบ'!$C$3:$CR$167,MATCH($C159,'dmc2564 ข้อมูลดิบ'!$C$3:$C$165,0),28)</f>
        <v>9</v>
      </c>
      <c r="M158" s="104">
        <f>INDEX('dmc2564 ข้อมูลดิบ'!$C$3:$CR$167,MATCH($C159,'dmc2564 ข้อมูลดิบ'!$C$3:$C$165,0),32)</f>
        <v>12</v>
      </c>
      <c r="N158" s="104">
        <f>INDEX('dmc2564 ข้อมูลดิบ'!$C$3:$CR$167,MATCH($C159,'dmc2564 ข้อมูลดิบ'!$C$3:$C$165,0),36)</f>
        <v>9</v>
      </c>
      <c r="O158" s="104">
        <f>INDEX('dmc2564 ข้อมูลดิบ'!$C$3:$CR$167,MATCH($C159,'dmc2564 ข้อมูลดิบ'!$C$3:$C$165,0),40)</f>
        <v>1</v>
      </c>
      <c r="P158" s="104">
        <f>J158+K158+L158+M158+N158+O158</f>
        <v>44</v>
      </c>
      <c r="Q158" s="104">
        <f>INDEX('dmc2564 ข้อมูลดิบ'!$C$3:$CR$167,MATCH($C159,'dmc2564 ข้อมูลดิบ'!$C$3:$C$165,0),48)</f>
        <v>14</v>
      </c>
      <c r="R158" s="104">
        <f>INDEX('dmc2564 ข้อมูลดิบ'!$C$3:$CR$167,MATCH($C159,'dmc2564 ข้อมูลดิบ'!$C$3:$C$165,0),52)</f>
        <v>9</v>
      </c>
      <c r="S158" s="104">
        <f>INDEX('dmc2564 ข้อมูลดิบ'!$C$3:$CR$167,MATCH($C159,'dmc2564 ข้อมูลดิบ'!$C$3:$C$165,0),56)</f>
        <v>6</v>
      </c>
      <c r="T158" s="104">
        <f>Q158+R158+S158</f>
        <v>29</v>
      </c>
      <c r="U158" s="106">
        <f t="shared" si="38"/>
        <v>83</v>
      </c>
    </row>
    <row r="159" spans="2:21" ht="21" customHeight="1">
      <c r="B159" s="174"/>
      <c r="C159" s="199">
        <v>64020044</v>
      </c>
      <c r="D159" s="193" t="s">
        <v>1</v>
      </c>
      <c r="E159" s="101">
        <f>E157+E158</f>
        <v>15</v>
      </c>
      <c r="F159" s="106">
        <f t="shared" ref="F159:T159" si="42">F157+F158</f>
        <v>0</v>
      </c>
      <c r="G159" s="106">
        <f t="shared" si="42"/>
        <v>8</v>
      </c>
      <c r="H159" s="106">
        <f t="shared" si="42"/>
        <v>19</v>
      </c>
      <c r="I159" s="106">
        <f t="shared" si="42"/>
        <v>27</v>
      </c>
      <c r="J159" s="106">
        <f t="shared" si="42"/>
        <v>11</v>
      </c>
      <c r="K159" s="106">
        <f t="shared" si="42"/>
        <v>13</v>
      </c>
      <c r="L159" s="108">
        <f t="shared" si="42"/>
        <v>15</v>
      </c>
      <c r="M159" s="106">
        <f t="shared" si="42"/>
        <v>22</v>
      </c>
      <c r="N159" s="106">
        <f t="shared" si="42"/>
        <v>18</v>
      </c>
      <c r="O159" s="106">
        <f t="shared" si="42"/>
        <v>8</v>
      </c>
      <c r="P159" s="106">
        <f t="shared" si="42"/>
        <v>87</v>
      </c>
      <c r="Q159" s="106">
        <f t="shared" si="42"/>
        <v>24</v>
      </c>
      <c r="R159" s="106">
        <f t="shared" si="42"/>
        <v>16</v>
      </c>
      <c r="S159" s="106">
        <f t="shared" si="42"/>
        <v>15</v>
      </c>
      <c r="T159" s="106">
        <f t="shared" si="42"/>
        <v>55</v>
      </c>
      <c r="U159" s="106">
        <f t="shared" si="38"/>
        <v>169</v>
      </c>
    </row>
    <row r="160" spans="2:21" ht="21" customHeight="1" thickBot="1">
      <c r="B160" s="178"/>
      <c r="C160" s="179" t="s">
        <v>609</v>
      </c>
      <c r="D160" s="156" t="s">
        <v>15</v>
      </c>
      <c r="E160" s="112"/>
      <c r="F160" s="112">
        <f>INDEX('dmc2564 ข้อมูลดิบ'!$C$3:$CR$167,MATCH($C159,'dmc2564 ข้อมูลดิบ'!$C$3:$C$165,0),6)</f>
        <v>0</v>
      </c>
      <c r="G160" s="112">
        <f>INDEX('dmc2564 ข้อมูลดิบ'!$C$3:$CR$167,MATCH($C159,'dmc2564 ข้อมูลดิบ'!$C$3:$C$165,0),10)</f>
        <v>1</v>
      </c>
      <c r="H160" s="112">
        <f>INDEX('dmc2564 ข้อมูลดิบ'!$C$3:$CR$167,MATCH($C159,'dmc2564 ข้อมูลดิบ'!$C$3:$C$165,0),14)</f>
        <v>1</v>
      </c>
      <c r="I160" s="112">
        <f>SUM(F160:H160)</f>
        <v>2</v>
      </c>
      <c r="J160" s="112">
        <f>INDEX('dmc2564 ข้อมูลดิบ'!$C$3:$CR$167,MATCH($C159,'dmc2564 ข้อมูลดิบ'!$C$3:$C$165,0),22)</f>
        <v>1</v>
      </c>
      <c r="K160" s="112">
        <f>INDEX('dmc2564 ข้อมูลดิบ'!$C$3:$CR$167,MATCH($C159,'dmc2564 ข้อมูลดิบ'!$C$3:$C$165,0),26)</f>
        <v>1</v>
      </c>
      <c r="L160" s="111">
        <f>INDEX('dmc2564 ข้อมูลดิบ'!$C$3:$CR$167,MATCH($C159,'dmc2564 ข้อมูลดิบ'!$C$3:$C$165,0),30)</f>
        <v>1</v>
      </c>
      <c r="M160" s="112">
        <f>INDEX('dmc2564 ข้อมูลดิบ'!$C$3:$CR$167,MATCH($C159,'dmc2564 ข้อมูลดิบ'!$C$3:$C$165,0),34)</f>
        <v>1</v>
      </c>
      <c r="N160" s="112">
        <f>INDEX('dmc2564 ข้อมูลดิบ'!$C$3:$CR$167,MATCH($C159,'dmc2564 ข้อมูลดิบ'!$C$3:$C$165,0),38)</f>
        <v>1</v>
      </c>
      <c r="O160" s="112">
        <f>INDEX('dmc2564 ข้อมูลดิบ'!$C$3:$CR$167,MATCH($C159,'dmc2564 ข้อมูลดิบ'!$C$3:$C$165,0),42)</f>
        <v>1</v>
      </c>
      <c r="P160" s="112">
        <f>J160+K160+L160+M160+N160+O160</f>
        <v>6</v>
      </c>
      <c r="Q160" s="112">
        <f>INDEX('dmc2564 ข้อมูลดิบ'!$C$3:$CR$167,MATCH($C159,'dmc2564 ข้อมูลดิบ'!$C$3:$C$165,0),50)</f>
        <v>1</v>
      </c>
      <c r="R160" s="112">
        <f>INDEX('dmc2564 ข้อมูลดิบ'!$C$3:$CR$167,MATCH($C159,'dmc2564 ข้อมูลดิบ'!$C$3:$C$165,0),54)</f>
        <v>1</v>
      </c>
      <c r="S160" s="112">
        <f>INDEX('dmc2564 ข้อมูลดิบ'!$C$3:$CR$167,MATCH($C159,'dmc2564 ข้อมูลดิบ'!$C$3:$C$165,0),58)</f>
        <v>1</v>
      </c>
      <c r="T160" s="112">
        <f>Q160+R160+S160</f>
        <v>3</v>
      </c>
      <c r="U160" s="113">
        <f t="shared" si="38"/>
        <v>11</v>
      </c>
    </row>
    <row r="161" spans="2:21" ht="21" customHeight="1" thickTop="1">
      <c r="B161" s="174">
        <v>40</v>
      </c>
      <c r="C161" s="198" t="s">
        <v>273</v>
      </c>
      <c r="D161" s="194" t="s">
        <v>18</v>
      </c>
      <c r="E161" s="86">
        <f>VLOOKUP(C163,'จำนวนครู 25มิย64'!$A$3:$E$164,3,TRUE)</f>
        <v>0</v>
      </c>
      <c r="F161" s="86">
        <f>INDEX('dmc2564 ข้อมูลดิบ'!$C$3:$CR$167,MATCH($C163,'dmc2564 ข้อมูลดิบ'!$C$3:$C$165,0),3)</f>
        <v>0</v>
      </c>
      <c r="G161" s="86">
        <f>INDEX('dmc2564 ข้อมูลดิบ'!$C$3:$CR$167,MATCH($C163,'dmc2564 ข้อมูลดิบ'!$C$3:$C$165,0),7)</f>
        <v>2</v>
      </c>
      <c r="H161" s="86">
        <f>INDEX('dmc2564 ข้อมูลดิบ'!$C$3:$CR$167,MATCH($C163,'dmc2564 ข้อมูลดิบ'!$C$3:$C$165,0),11)</f>
        <v>2</v>
      </c>
      <c r="I161" s="86">
        <f>SUM(F161:H161)</f>
        <v>4</v>
      </c>
      <c r="J161" s="86">
        <f>INDEX('dmc2564 ข้อมูลดิบ'!$C$3:$CR$167,MATCH($C163,'dmc2564 ข้อมูลดิบ'!$C$3:$C$165,0),19)</f>
        <v>2</v>
      </c>
      <c r="K161" s="86">
        <f>INDEX('dmc2564 ข้อมูลดิบ'!$C$3:$CR$167,MATCH($C163,'dmc2564 ข้อมูลดิบ'!$C$3:$C$165,0),23)</f>
        <v>2</v>
      </c>
      <c r="L161" s="100">
        <f>INDEX('dmc2564 ข้อมูลดิบ'!$C$3:$CR$167,MATCH($C163,'dmc2564 ข้อมูลดิบ'!$C$3:$C$165,0),27)</f>
        <v>4</v>
      </c>
      <c r="M161" s="86">
        <f>INDEX('dmc2564 ข้อมูลดิบ'!$C$3:$CR$167,MATCH($C163,'dmc2564 ข้อมูลดิบ'!$C$3:$C$165,0),31)</f>
        <v>5</v>
      </c>
      <c r="N161" s="86">
        <f>INDEX('dmc2564 ข้อมูลดิบ'!$C$3:$CR$167,MATCH($C163,'dmc2564 ข้อมูลดิบ'!$C$3:$C$165,0),35)</f>
        <v>6</v>
      </c>
      <c r="O161" s="86">
        <f>INDEX('dmc2564 ข้อมูลดิบ'!$C$3:$CR$167,MATCH($C163,'dmc2564 ข้อมูลดิบ'!$C$3:$C$165,0),39)</f>
        <v>7</v>
      </c>
      <c r="P161" s="86">
        <f>J161+K161+L161+M161+N161+O161</f>
        <v>26</v>
      </c>
      <c r="Q161" s="86">
        <f>INDEX('dmc2564 ข้อมูลดิบ'!$C$3:$CR$167,MATCH($C163,'dmc2564 ข้อมูลดิบ'!$C$3:$C$165,0),47)</f>
        <v>0</v>
      </c>
      <c r="R161" s="86">
        <f>INDEX('dmc2564 ข้อมูลดิบ'!$C$3:$CR$167,MATCH($C163,'dmc2564 ข้อมูลดิบ'!$C$3:$C$165,0),51)</f>
        <v>0</v>
      </c>
      <c r="S161" s="86">
        <f>INDEX('dmc2564 ข้อมูลดิบ'!$C$3:$CR$167,MATCH($C163,'dmc2564 ข้อมูลดิบ'!$C$3:$C$165,0),55)</f>
        <v>0</v>
      </c>
      <c r="T161" s="86">
        <f>Q161+R161+S161</f>
        <v>0</v>
      </c>
      <c r="U161" s="101">
        <f t="shared" si="38"/>
        <v>30</v>
      </c>
    </row>
    <row r="162" spans="2:21" ht="21" customHeight="1">
      <c r="B162" s="174"/>
      <c r="C162" s="199" t="s">
        <v>484</v>
      </c>
      <c r="D162" s="192" t="s">
        <v>20</v>
      </c>
      <c r="E162" s="86">
        <f>VLOOKUP(C163,'จำนวนครู 25มิย64'!$A$3:$E$164,4,TRUE)</f>
        <v>3</v>
      </c>
      <c r="F162" s="104">
        <f>INDEX('dmc2564 ข้อมูลดิบ'!$C$3:$CR$167,MATCH($C163,'dmc2564 ข้อมูลดิบ'!$C$3:$C$165,0),4)</f>
        <v>0</v>
      </c>
      <c r="G162" s="104">
        <f>INDEX('dmc2564 ข้อมูลดิบ'!$C$3:$CR$167,MATCH($C163,'dmc2564 ข้อมูลดิบ'!$C$3:$C$165,0),8)</f>
        <v>2</v>
      </c>
      <c r="H162" s="104">
        <f>INDEX('dmc2564 ข้อมูลดิบ'!$C$3:$CR$167,MATCH($C163,'dmc2564 ข้อมูลดิบ'!$C$3:$C$165,0),12)</f>
        <v>2</v>
      </c>
      <c r="I162" s="104">
        <f>SUM(F162:H162)</f>
        <v>4</v>
      </c>
      <c r="J162" s="104">
        <f>INDEX('dmc2564 ข้อมูลดิบ'!$C$3:$CR$167,MATCH($C163,'dmc2564 ข้อมูลดิบ'!$C$3:$C$165,0),20)</f>
        <v>4</v>
      </c>
      <c r="K162" s="104">
        <f>INDEX('dmc2564 ข้อมูลดิบ'!$C$3:$CR$167,MATCH($C163,'dmc2564 ข้อมูลดิบ'!$C$3:$C$165,0),24)</f>
        <v>1</v>
      </c>
      <c r="L162" s="105">
        <f>INDEX('dmc2564 ข้อมูลดิบ'!$C$3:$CR$167,MATCH($C163,'dmc2564 ข้อมูลดิบ'!$C$3:$C$165,0),28)</f>
        <v>1</v>
      </c>
      <c r="M162" s="104">
        <f>INDEX('dmc2564 ข้อมูลดิบ'!$C$3:$CR$167,MATCH($C163,'dmc2564 ข้อมูลดิบ'!$C$3:$C$165,0),32)</f>
        <v>3</v>
      </c>
      <c r="N162" s="104">
        <f>INDEX('dmc2564 ข้อมูลดิบ'!$C$3:$CR$167,MATCH($C163,'dmc2564 ข้อมูลดิบ'!$C$3:$C$165,0),36)</f>
        <v>6</v>
      </c>
      <c r="O162" s="104">
        <f>INDEX('dmc2564 ข้อมูลดิบ'!$C$3:$CR$167,MATCH($C163,'dmc2564 ข้อมูลดิบ'!$C$3:$C$165,0),40)</f>
        <v>4</v>
      </c>
      <c r="P162" s="104">
        <f>J162+K162+L162+M162+N162+O162</f>
        <v>19</v>
      </c>
      <c r="Q162" s="104">
        <f>INDEX('dmc2564 ข้อมูลดิบ'!$C$3:$CR$167,MATCH($C163,'dmc2564 ข้อมูลดิบ'!$C$3:$C$165,0),48)</f>
        <v>0</v>
      </c>
      <c r="R162" s="104">
        <f>INDEX('dmc2564 ข้อมูลดิบ'!$C$3:$CR$167,MATCH($C163,'dmc2564 ข้อมูลดิบ'!$C$3:$C$165,0),52)</f>
        <v>0</v>
      </c>
      <c r="S162" s="104">
        <f>INDEX('dmc2564 ข้อมูลดิบ'!$C$3:$CR$167,MATCH($C163,'dmc2564 ข้อมูลดิบ'!$C$3:$C$165,0),56)</f>
        <v>0</v>
      </c>
      <c r="T162" s="104">
        <f>Q162+R162+S162</f>
        <v>0</v>
      </c>
      <c r="U162" s="106">
        <f t="shared" si="38"/>
        <v>23</v>
      </c>
    </row>
    <row r="163" spans="2:21" ht="21" customHeight="1">
      <c r="B163" s="174"/>
      <c r="C163" s="199">
        <v>64020045</v>
      </c>
      <c r="D163" s="193" t="s">
        <v>1</v>
      </c>
      <c r="E163" s="101">
        <f t="shared" ref="E163:T163" si="43">E161+E162</f>
        <v>3</v>
      </c>
      <c r="F163" s="106">
        <f t="shared" si="43"/>
        <v>0</v>
      </c>
      <c r="G163" s="106">
        <f t="shared" si="43"/>
        <v>4</v>
      </c>
      <c r="H163" s="106">
        <f t="shared" si="43"/>
        <v>4</v>
      </c>
      <c r="I163" s="106">
        <f t="shared" si="43"/>
        <v>8</v>
      </c>
      <c r="J163" s="106">
        <f t="shared" si="43"/>
        <v>6</v>
      </c>
      <c r="K163" s="106">
        <f t="shared" si="43"/>
        <v>3</v>
      </c>
      <c r="L163" s="108">
        <f t="shared" si="43"/>
        <v>5</v>
      </c>
      <c r="M163" s="106">
        <f t="shared" si="43"/>
        <v>8</v>
      </c>
      <c r="N163" s="106">
        <f t="shared" si="43"/>
        <v>12</v>
      </c>
      <c r="O163" s="106">
        <f t="shared" si="43"/>
        <v>11</v>
      </c>
      <c r="P163" s="106">
        <f t="shared" si="43"/>
        <v>45</v>
      </c>
      <c r="Q163" s="106">
        <f t="shared" si="43"/>
        <v>0</v>
      </c>
      <c r="R163" s="106">
        <f t="shared" si="43"/>
        <v>0</v>
      </c>
      <c r="S163" s="106">
        <f t="shared" si="43"/>
        <v>0</v>
      </c>
      <c r="T163" s="106">
        <f t="shared" si="43"/>
        <v>0</v>
      </c>
      <c r="U163" s="106">
        <f t="shared" si="38"/>
        <v>53</v>
      </c>
    </row>
    <row r="164" spans="2:21" ht="21" customHeight="1" thickBot="1">
      <c r="B164" s="178"/>
      <c r="C164" s="179" t="s">
        <v>610</v>
      </c>
      <c r="D164" s="156" t="s">
        <v>15</v>
      </c>
      <c r="E164" s="112"/>
      <c r="F164" s="112">
        <f>INDEX('dmc2564 ข้อมูลดิบ'!$C$3:$CR$167,MATCH($C163,'dmc2564 ข้อมูลดิบ'!$C$3:$C$165,0),6)</f>
        <v>0</v>
      </c>
      <c r="G164" s="112">
        <f>INDEX('dmc2564 ข้อมูลดิบ'!$C$3:$CR$167,MATCH($C163,'dmc2564 ข้อมูลดิบ'!$C$3:$C$165,0),10)</f>
        <v>1</v>
      </c>
      <c r="H164" s="112">
        <f>INDEX('dmc2564 ข้อมูลดิบ'!$C$3:$CR$167,MATCH($C163,'dmc2564 ข้อมูลดิบ'!$C$3:$C$165,0),14)</f>
        <v>1</v>
      </c>
      <c r="I164" s="112">
        <f>SUM(F164:H164)</f>
        <v>2</v>
      </c>
      <c r="J164" s="112">
        <f>INDEX('dmc2564 ข้อมูลดิบ'!$C$3:$CR$167,MATCH($C163,'dmc2564 ข้อมูลดิบ'!$C$3:$C$165,0),22)</f>
        <v>1</v>
      </c>
      <c r="K164" s="112">
        <f>INDEX('dmc2564 ข้อมูลดิบ'!$C$3:$CR$167,MATCH($C163,'dmc2564 ข้อมูลดิบ'!$C$3:$C$165,0),26)</f>
        <v>1</v>
      </c>
      <c r="L164" s="111">
        <f>INDEX('dmc2564 ข้อมูลดิบ'!$C$3:$CR$167,MATCH($C163,'dmc2564 ข้อมูลดิบ'!$C$3:$C$165,0),30)</f>
        <v>1</v>
      </c>
      <c r="M164" s="112">
        <f>INDEX('dmc2564 ข้อมูลดิบ'!$C$3:$CR$167,MATCH($C163,'dmc2564 ข้อมูลดิบ'!$C$3:$C$165,0),34)</f>
        <v>1</v>
      </c>
      <c r="N164" s="112">
        <f>INDEX('dmc2564 ข้อมูลดิบ'!$C$3:$CR$167,MATCH($C163,'dmc2564 ข้อมูลดิบ'!$C$3:$C$165,0),38)</f>
        <v>1</v>
      </c>
      <c r="O164" s="112">
        <f>INDEX('dmc2564 ข้อมูลดิบ'!$C$3:$CR$167,MATCH($C163,'dmc2564 ข้อมูลดิบ'!$C$3:$C$165,0),42)</f>
        <v>1</v>
      </c>
      <c r="P164" s="112">
        <f>J164+K164+L164+M164+N164+O164</f>
        <v>6</v>
      </c>
      <c r="Q164" s="112">
        <f>INDEX('dmc2564 ข้อมูลดิบ'!$C$3:$CR$167,MATCH($C163,'dmc2564 ข้อมูลดิบ'!$C$3:$C$165,0),50)</f>
        <v>0</v>
      </c>
      <c r="R164" s="112">
        <f>INDEX('dmc2564 ข้อมูลดิบ'!$C$3:$CR$167,MATCH($C163,'dmc2564 ข้อมูลดิบ'!$C$3:$C$165,0),54)</f>
        <v>0</v>
      </c>
      <c r="S164" s="112">
        <f>INDEX('dmc2564 ข้อมูลดิบ'!$C$3:$CR$167,MATCH($C163,'dmc2564 ข้อมูลดิบ'!$C$3:$C$165,0),58)</f>
        <v>0</v>
      </c>
      <c r="T164" s="112">
        <f>Q164+R164+S164</f>
        <v>0</v>
      </c>
      <c r="U164" s="113">
        <f t="shared" si="38"/>
        <v>8</v>
      </c>
    </row>
    <row r="165" spans="2:21" ht="21" customHeight="1" thickTop="1">
      <c r="B165" s="174">
        <v>41</v>
      </c>
      <c r="C165" s="198" t="s">
        <v>274</v>
      </c>
      <c r="D165" s="194" t="s">
        <v>18</v>
      </c>
      <c r="E165" s="86">
        <f>VLOOKUP(C167,'จำนวนครู 25มิย64'!$A$3:$E$164,3,TRUE)</f>
        <v>3</v>
      </c>
      <c r="F165" s="104">
        <f>INDEX('dmc2564 ข้อมูลดิบ'!$C$3:$CR$167,MATCH($C167,'dmc2564 ข้อมูลดิบ'!$C$3:$C$165,0),3)</f>
        <v>0</v>
      </c>
      <c r="G165" s="104">
        <f>INDEX('dmc2564 ข้อมูลดิบ'!$C$3:$CR$167,MATCH($C167,'dmc2564 ข้อมูลดิบ'!$C$3:$C$165,0),7)</f>
        <v>10</v>
      </c>
      <c r="H165" s="104">
        <f>INDEX('dmc2564 ข้อมูลดิบ'!$C$3:$CR$167,MATCH($C167,'dmc2564 ข้อมูลดิบ'!$C$3:$C$165,0),11)</f>
        <v>11</v>
      </c>
      <c r="I165" s="104">
        <f>SUM(F165:H165)</f>
        <v>21</v>
      </c>
      <c r="J165" s="86">
        <f>INDEX('dmc2564 ข้อมูลดิบ'!$C$3:$CR$167,MATCH($C167,'dmc2564 ข้อมูลดิบ'!$C$3:$C$165,0),19)</f>
        <v>14</v>
      </c>
      <c r="K165" s="86">
        <f>INDEX('dmc2564 ข้อมูลดิบ'!$C$3:$CR$167,MATCH($C167,'dmc2564 ข้อมูลดิบ'!$C$3:$C$165,0),23)</f>
        <v>10</v>
      </c>
      <c r="L165" s="100">
        <f>INDEX('dmc2564 ข้อมูลดิบ'!$C$3:$CR$167,MATCH($C167,'dmc2564 ข้อมูลดิบ'!$C$3:$C$165,0),27)</f>
        <v>17</v>
      </c>
      <c r="M165" s="86">
        <f>INDEX('dmc2564 ข้อมูลดิบ'!$C$3:$CR$167,MATCH($C167,'dmc2564 ข้อมูลดิบ'!$C$3:$C$165,0),31)</f>
        <v>18</v>
      </c>
      <c r="N165" s="86">
        <f>INDEX('dmc2564 ข้อมูลดิบ'!$C$3:$CR$167,MATCH($C167,'dmc2564 ข้อมูลดิบ'!$C$3:$C$165,0),35)</f>
        <v>15</v>
      </c>
      <c r="O165" s="86">
        <f>INDEX('dmc2564 ข้อมูลดิบ'!$C$3:$CR$167,MATCH($C167,'dmc2564 ข้อมูลดิบ'!$C$3:$C$165,0),39)</f>
        <v>22</v>
      </c>
      <c r="P165" s="86">
        <f>J165+K165+L165+M165+N165+O165</f>
        <v>96</v>
      </c>
      <c r="Q165" s="86">
        <f>INDEX('dmc2564 ข้อมูลดิบ'!$C$3:$CR$167,MATCH($C167,'dmc2564 ข้อมูลดิบ'!$C$3:$C$165,0),47)</f>
        <v>20</v>
      </c>
      <c r="R165" s="86">
        <f>INDEX('dmc2564 ข้อมูลดิบ'!$C$3:$CR$167,MATCH($C167,'dmc2564 ข้อมูลดิบ'!$C$3:$C$165,0),51)</f>
        <v>22</v>
      </c>
      <c r="S165" s="86">
        <f>INDEX('dmc2564 ข้อมูลดิบ'!$C$3:$CR$167,MATCH($C167,'dmc2564 ข้อมูลดิบ'!$C$3:$C$165,0),55)</f>
        <v>18</v>
      </c>
      <c r="T165" s="86">
        <f>Q165+R165+S165</f>
        <v>60</v>
      </c>
      <c r="U165" s="101">
        <f t="shared" si="38"/>
        <v>177</v>
      </c>
    </row>
    <row r="166" spans="2:21" ht="21" customHeight="1">
      <c r="B166" s="174"/>
      <c r="C166" s="199" t="s">
        <v>485</v>
      </c>
      <c r="D166" s="192" t="s">
        <v>20</v>
      </c>
      <c r="E166" s="86">
        <f>VLOOKUP(C167,'จำนวนครู 25มิย64'!$A$3:$E$164,4,TRUE)</f>
        <v>11</v>
      </c>
      <c r="F166" s="104">
        <f>INDEX('dmc2564 ข้อมูลดิบ'!$C$3:$CR$167,MATCH($C167,'dmc2564 ข้อมูลดิบ'!$C$3:$C$165,0),4)</f>
        <v>0</v>
      </c>
      <c r="G166" s="104">
        <f>INDEX('dmc2564 ข้อมูลดิบ'!$C$3:$CR$167,MATCH($C167,'dmc2564 ข้อมูลดิบ'!$C$3:$C$165,0),8)</f>
        <v>5</v>
      </c>
      <c r="H166" s="104">
        <f>INDEX('dmc2564 ข้อมูลดิบ'!$C$3:$CR$167,MATCH($C167,'dmc2564 ข้อมูลดิบ'!$C$3:$C$165,0),12)</f>
        <v>11</v>
      </c>
      <c r="I166" s="104">
        <f>SUM(F166:H166)</f>
        <v>16</v>
      </c>
      <c r="J166" s="104">
        <f>INDEX('dmc2564 ข้อมูลดิบ'!$C$3:$CR$167,MATCH($C167,'dmc2564 ข้อมูลดิบ'!$C$3:$C$165,0),20)</f>
        <v>12</v>
      </c>
      <c r="K166" s="104">
        <f>INDEX('dmc2564 ข้อมูลดิบ'!$C$3:$CR$167,MATCH($C167,'dmc2564 ข้อมูลดิบ'!$C$3:$C$165,0),24)</f>
        <v>15</v>
      </c>
      <c r="L166" s="105">
        <f>INDEX('dmc2564 ข้อมูลดิบ'!$C$3:$CR$167,MATCH($C167,'dmc2564 ข้อมูลดิบ'!$C$3:$C$165,0),28)</f>
        <v>5</v>
      </c>
      <c r="M166" s="104">
        <f>INDEX('dmc2564 ข้อมูลดิบ'!$C$3:$CR$167,MATCH($C167,'dmc2564 ข้อมูลดิบ'!$C$3:$C$165,0),32)</f>
        <v>14</v>
      </c>
      <c r="N166" s="104">
        <f>INDEX('dmc2564 ข้อมูลดิบ'!$C$3:$CR$167,MATCH($C167,'dmc2564 ข้อมูลดิบ'!$C$3:$C$165,0),36)</f>
        <v>11</v>
      </c>
      <c r="O166" s="104">
        <f>INDEX('dmc2564 ข้อมูลดิบ'!$C$3:$CR$167,MATCH($C167,'dmc2564 ข้อมูลดิบ'!$C$3:$C$165,0),40)</f>
        <v>7</v>
      </c>
      <c r="P166" s="104">
        <f>J166+K166+L166+M166+N166+O166</f>
        <v>64</v>
      </c>
      <c r="Q166" s="104">
        <f>INDEX('dmc2564 ข้อมูลดิบ'!$C$3:$CR$167,MATCH($C167,'dmc2564 ข้อมูลดิบ'!$C$3:$C$165,0),48)</f>
        <v>14</v>
      </c>
      <c r="R166" s="104">
        <f>INDEX('dmc2564 ข้อมูลดิบ'!$C$3:$CR$167,MATCH($C167,'dmc2564 ข้อมูลดิบ'!$C$3:$C$165,0),52)</f>
        <v>15</v>
      </c>
      <c r="S166" s="104">
        <f>INDEX('dmc2564 ข้อมูลดิบ'!$C$3:$CR$167,MATCH($C167,'dmc2564 ข้อมูลดิบ'!$C$3:$C$165,0),56)</f>
        <v>13</v>
      </c>
      <c r="T166" s="104">
        <f>Q166+R166+S166</f>
        <v>42</v>
      </c>
      <c r="U166" s="106">
        <f t="shared" si="38"/>
        <v>122</v>
      </c>
    </row>
    <row r="167" spans="2:21" ht="21" customHeight="1">
      <c r="B167" s="174"/>
      <c r="C167" s="199">
        <v>64020046</v>
      </c>
      <c r="D167" s="193" t="s">
        <v>1</v>
      </c>
      <c r="E167" s="101">
        <f>E165+E166</f>
        <v>14</v>
      </c>
      <c r="F167" s="106">
        <f t="shared" ref="F167:T167" si="44">F165+F166</f>
        <v>0</v>
      </c>
      <c r="G167" s="106">
        <f t="shared" si="44"/>
        <v>15</v>
      </c>
      <c r="H167" s="106">
        <f t="shared" si="44"/>
        <v>22</v>
      </c>
      <c r="I167" s="106">
        <f t="shared" si="44"/>
        <v>37</v>
      </c>
      <c r="J167" s="106">
        <f t="shared" si="44"/>
        <v>26</v>
      </c>
      <c r="K167" s="106">
        <f t="shared" si="44"/>
        <v>25</v>
      </c>
      <c r="L167" s="108">
        <f t="shared" si="44"/>
        <v>22</v>
      </c>
      <c r="M167" s="106">
        <f t="shared" si="44"/>
        <v>32</v>
      </c>
      <c r="N167" s="106">
        <f t="shared" si="44"/>
        <v>26</v>
      </c>
      <c r="O167" s="106">
        <f t="shared" si="44"/>
        <v>29</v>
      </c>
      <c r="P167" s="106">
        <f t="shared" si="44"/>
        <v>160</v>
      </c>
      <c r="Q167" s="106">
        <f t="shared" si="44"/>
        <v>34</v>
      </c>
      <c r="R167" s="106">
        <f t="shared" si="44"/>
        <v>37</v>
      </c>
      <c r="S167" s="106">
        <f t="shared" si="44"/>
        <v>31</v>
      </c>
      <c r="T167" s="106">
        <f t="shared" si="44"/>
        <v>102</v>
      </c>
      <c r="U167" s="106">
        <f t="shared" si="38"/>
        <v>299</v>
      </c>
    </row>
    <row r="168" spans="2:21" ht="21" customHeight="1" thickBot="1">
      <c r="B168" s="178"/>
      <c r="C168" s="179" t="s">
        <v>532</v>
      </c>
      <c r="D168" s="156" t="s">
        <v>15</v>
      </c>
      <c r="E168" s="112"/>
      <c r="F168" s="112">
        <f>INDEX('dmc2564 ข้อมูลดิบ'!$C$3:$CR$167,MATCH($C167,'dmc2564 ข้อมูลดิบ'!$C$3:$C$165,0),6)</f>
        <v>0</v>
      </c>
      <c r="G168" s="112">
        <f>INDEX('dmc2564 ข้อมูลดิบ'!$C$3:$CR$167,MATCH($C167,'dmc2564 ข้อมูลดิบ'!$C$3:$C$165,0),10)</f>
        <v>1</v>
      </c>
      <c r="H168" s="112">
        <f>INDEX('dmc2564 ข้อมูลดิบ'!$C$3:$CR$167,MATCH($C167,'dmc2564 ข้อมูลดิบ'!$C$3:$C$165,0),14)</f>
        <v>1</v>
      </c>
      <c r="I168" s="112">
        <f>SUM(F168:H168)</f>
        <v>2</v>
      </c>
      <c r="J168" s="112">
        <f>INDEX('dmc2564 ข้อมูลดิบ'!$C$3:$CR$167,MATCH($C167,'dmc2564 ข้อมูลดิบ'!$C$3:$C$165,0),22)</f>
        <v>1</v>
      </c>
      <c r="K168" s="112">
        <f>INDEX('dmc2564 ข้อมูลดิบ'!$C$3:$CR$167,MATCH($C167,'dmc2564 ข้อมูลดิบ'!$C$3:$C$165,0),26)</f>
        <v>1</v>
      </c>
      <c r="L168" s="111">
        <f>INDEX('dmc2564 ข้อมูลดิบ'!$C$3:$CR$167,MATCH($C167,'dmc2564 ข้อมูลดิบ'!$C$3:$C$165,0),30)</f>
        <v>1</v>
      </c>
      <c r="M168" s="112">
        <f>INDEX('dmc2564 ข้อมูลดิบ'!$C$3:$CR$167,MATCH($C167,'dmc2564 ข้อมูลดิบ'!$C$3:$C$165,0),34)</f>
        <v>1</v>
      </c>
      <c r="N168" s="112">
        <f>INDEX('dmc2564 ข้อมูลดิบ'!$C$3:$CR$167,MATCH($C167,'dmc2564 ข้อมูลดิบ'!$C$3:$C$165,0),38)</f>
        <v>1</v>
      </c>
      <c r="O168" s="112">
        <f>INDEX('dmc2564 ข้อมูลดิบ'!$C$3:$CR$167,MATCH($C167,'dmc2564 ข้อมูลดิบ'!$C$3:$C$165,0),42)</f>
        <v>1</v>
      </c>
      <c r="P168" s="112">
        <f>J168+K168+L168+M168+N168+O168</f>
        <v>6</v>
      </c>
      <c r="Q168" s="112">
        <f>INDEX('dmc2564 ข้อมูลดิบ'!$C$3:$CR$167,MATCH($C167,'dmc2564 ข้อมูลดิบ'!$C$3:$C$165,0),50)</f>
        <v>1</v>
      </c>
      <c r="R168" s="112">
        <f>INDEX('dmc2564 ข้อมูลดิบ'!$C$3:$CR$167,MATCH($C167,'dmc2564 ข้อมูลดิบ'!$C$3:$C$165,0),54)</f>
        <v>1</v>
      </c>
      <c r="S168" s="112">
        <f>INDEX('dmc2564 ข้อมูลดิบ'!$C$3:$CR$167,MATCH($C167,'dmc2564 ข้อมูลดิบ'!$C$3:$C$165,0),58)</f>
        <v>1</v>
      </c>
      <c r="T168" s="112">
        <f>Q168+R168+S168</f>
        <v>3</v>
      </c>
      <c r="U168" s="113">
        <f t="shared" si="38"/>
        <v>11</v>
      </c>
    </row>
    <row r="169" spans="2:21" ht="21" customHeight="1" thickTop="1">
      <c r="B169" s="197">
        <v>42</v>
      </c>
      <c r="C169" s="200" t="s">
        <v>275</v>
      </c>
      <c r="D169" s="194" t="s">
        <v>18</v>
      </c>
      <c r="E169" s="86">
        <f>VLOOKUP(C171,'จำนวนครู 25มิย64'!$A$3:$E$164,3,TRUE)</f>
        <v>4</v>
      </c>
      <c r="F169" s="86">
        <f>INDEX('dmc2564 ข้อมูลดิบ'!$C$3:$CR$167,MATCH($C171,'dmc2564 ข้อมูลดิบ'!$C$3:$C$165,0),3)</f>
        <v>5</v>
      </c>
      <c r="G169" s="86">
        <f>INDEX('dmc2564 ข้อมูลดิบ'!$C$3:$CR$167,MATCH($C171,'dmc2564 ข้อมูลดิบ'!$C$3:$C$165,0),7)</f>
        <v>13</v>
      </c>
      <c r="H169" s="86">
        <f>INDEX('dmc2564 ข้อมูลดิบ'!$C$3:$CR$167,MATCH($C171,'dmc2564 ข้อมูลดิบ'!$C$3:$C$165,0),11)</f>
        <v>12</v>
      </c>
      <c r="I169" s="86">
        <f>SUM(F169:H169)</f>
        <v>30</v>
      </c>
      <c r="J169" s="86">
        <f>INDEX('dmc2564 ข้อมูลดิบ'!$C$3:$CR$167,MATCH($C171,'dmc2564 ข้อมูลดิบ'!$C$3:$C$165,0),19)</f>
        <v>15</v>
      </c>
      <c r="K169" s="86">
        <f>INDEX('dmc2564 ข้อมูลดิบ'!$C$3:$CR$167,MATCH($C171,'dmc2564 ข้อมูลดิบ'!$C$3:$C$165,0),23)</f>
        <v>17</v>
      </c>
      <c r="L169" s="100">
        <f>INDEX('dmc2564 ข้อมูลดิบ'!$C$3:$CR$167,MATCH($C171,'dmc2564 ข้อมูลดิบ'!$C$3:$C$165,0),27)</f>
        <v>16</v>
      </c>
      <c r="M169" s="86">
        <f>INDEX('dmc2564 ข้อมูลดิบ'!$C$3:$CR$167,MATCH($C171,'dmc2564 ข้อมูลดิบ'!$C$3:$C$165,0),31)</f>
        <v>19</v>
      </c>
      <c r="N169" s="86">
        <f>INDEX('dmc2564 ข้อมูลดิบ'!$C$3:$CR$167,MATCH($C171,'dmc2564 ข้อมูลดิบ'!$C$3:$C$165,0),35)</f>
        <v>25</v>
      </c>
      <c r="O169" s="86">
        <f>INDEX('dmc2564 ข้อมูลดิบ'!$C$3:$CR$167,MATCH($C171,'dmc2564 ข้อมูลดิบ'!$C$3:$C$165,0),39)</f>
        <v>15</v>
      </c>
      <c r="P169" s="86">
        <f>J169+K169+L169+M169+N169+O169</f>
        <v>107</v>
      </c>
      <c r="Q169" s="86">
        <f>INDEX('dmc2564 ข้อมูลดิบ'!$C$3:$CR$167,MATCH($C171,'dmc2564 ข้อมูลดิบ'!$C$3:$C$165,0),47)</f>
        <v>18</v>
      </c>
      <c r="R169" s="86">
        <f>INDEX('dmc2564 ข้อมูลดิบ'!$C$3:$CR$167,MATCH($C171,'dmc2564 ข้อมูลดิบ'!$C$3:$C$165,0),51)</f>
        <v>15</v>
      </c>
      <c r="S169" s="86">
        <f>INDEX('dmc2564 ข้อมูลดิบ'!$C$3:$CR$167,MATCH($C171,'dmc2564 ข้อมูลดิบ'!$C$3:$C$165,0),55)</f>
        <v>17</v>
      </c>
      <c r="T169" s="86">
        <f>Q169+R169+S169</f>
        <v>50</v>
      </c>
      <c r="U169" s="101">
        <f t="shared" si="38"/>
        <v>187</v>
      </c>
    </row>
    <row r="170" spans="2:21" ht="21" customHeight="1">
      <c r="B170" s="174"/>
      <c r="C170" s="199" t="s">
        <v>132</v>
      </c>
      <c r="D170" s="192" t="s">
        <v>20</v>
      </c>
      <c r="E170" s="86">
        <f>VLOOKUP(C171,'จำนวนครู 25มิย64'!$A$3:$E$164,4,TRUE)</f>
        <v>14</v>
      </c>
      <c r="F170" s="104">
        <f>INDEX('dmc2564 ข้อมูลดิบ'!$C$3:$CR$167,MATCH($C171,'dmc2564 ข้อมูลดิบ'!$C$3:$C$165,0),4)</f>
        <v>4</v>
      </c>
      <c r="G170" s="104">
        <f>INDEX('dmc2564 ข้อมูลดิบ'!$C$3:$CR$167,MATCH($C171,'dmc2564 ข้อมูลดิบ'!$C$3:$C$165,0),8)</f>
        <v>6</v>
      </c>
      <c r="H170" s="104">
        <f>INDEX('dmc2564 ข้อมูลดิบ'!$C$3:$CR$167,MATCH($C171,'dmc2564 ข้อมูลดิบ'!$C$3:$C$165,0),12)</f>
        <v>9</v>
      </c>
      <c r="I170" s="104">
        <f>SUM(F170:H170)</f>
        <v>19</v>
      </c>
      <c r="J170" s="104">
        <f>INDEX('dmc2564 ข้อมูลดิบ'!$C$3:$CR$167,MATCH($C171,'dmc2564 ข้อมูลดิบ'!$C$3:$C$165,0),20)</f>
        <v>8</v>
      </c>
      <c r="K170" s="104">
        <f>INDEX('dmc2564 ข้อมูลดิบ'!$C$3:$CR$167,MATCH($C171,'dmc2564 ข้อมูลดิบ'!$C$3:$C$165,0),24)</f>
        <v>20</v>
      </c>
      <c r="L170" s="105">
        <f>INDEX('dmc2564 ข้อมูลดิบ'!$C$3:$CR$167,MATCH($C171,'dmc2564 ข้อมูลดิบ'!$C$3:$C$165,0),28)</f>
        <v>25</v>
      </c>
      <c r="M170" s="104">
        <f>INDEX('dmc2564 ข้อมูลดิบ'!$C$3:$CR$167,MATCH($C171,'dmc2564 ข้อมูลดิบ'!$C$3:$C$165,0),32)</f>
        <v>22</v>
      </c>
      <c r="N170" s="104">
        <f>INDEX('dmc2564 ข้อมูลดิบ'!$C$3:$CR$167,MATCH($C171,'dmc2564 ข้อมูลดิบ'!$C$3:$C$165,0),36)</f>
        <v>10</v>
      </c>
      <c r="O170" s="104">
        <f>INDEX('dmc2564 ข้อมูลดิบ'!$C$3:$CR$167,MATCH($C171,'dmc2564 ข้อมูลดิบ'!$C$3:$C$165,0),40)</f>
        <v>20</v>
      </c>
      <c r="P170" s="104">
        <f>J170+K170+L170+M170+N170+O170</f>
        <v>105</v>
      </c>
      <c r="Q170" s="104">
        <f>INDEX('dmc2564 ข้อมูลดิบ'!$C$3:$CR$167,MATCH($C171,'dmc2564 ข้อมูลดิบ'!$C$3:$C$165,0),48)</f>
        <v>9</v>
      </c>
      <c r="R170" s="104">
        <f>INDEX('dmc2564 ข้อมูลดิบ'!$C$3:$CR$167,MATCH($C171,'dmc2564 ข้อมูลดิบ'!$C$3:$C$165,0),52)</f>
        <v>12</v>
      </c>
      <c r="S170" s="104">
        <f>INDEX('dmc2564 ข้อมูลดิบ'!$C$3:$CR$167,MATCH($C171,'dmc2564 ข้อมูลดิบ'!$C$3:$C$165,0),56)</f>
        <v>5</v>
      </c>
      <c r="T170" s="104">
        <f>Q170+R170+S170</f>
        <v>26</v>
      </c>
      <c r="U170" s="106">
        <f t="shared" si="38"/>
        <v>150</v>
      </c>
    </row>
    <row r="171" spans="2:21" ht="21" customHeight="1">
      <c r="B171" s="174"/>
      <c r="C171" s="199">
        <v>64020047</v>
      </c>
      <c r="D171" s="193" t="s">
        <v>1</v>
      </c>
      <c r="E171" s="101">
        <f>E169+E170</f>
        <v>18</v>
      </c>
      <c r="F171" s="106">
        <f t="shared" ref="F171:T171" si="45">F169+F170</f>
        <v>9</v>
      </c>
      <c r="G171" s="106">
        <f t="shared" si="45"/>
        <v>19</v>
      </c>
      <c r="H171" s="106">
        <f t="shared" si="45"/>
        <v>21</v>
      </c>
      <c r="I171" s="106">
        <f t="shared" si="45"/>
        <v>49</v>
      </c>
      <c r="J171" s="106">
        <f t="shared" si="45"/>
        <v>23</v>
      </c>
      <c r="K171" s="106">
        <f t="shared" si="45"/>
        <v>37</v>
      </c>
      <c r="L171" s="108">
        <f t="shared" si="45"/>
        <v>41</v>
      </c>
      <c r="M171" s="106">
        <f t="shared" si="45"/>
        <v>41</v>
      </c>
      <c r="N171" s="106">
        <f t="shared" si="45"/>
        <v>35</v>
      </c>
      <c r="O171" s="106">
        <f t="shared" si="45"/>
        <v>35</v>
      </c>
      <c r="P171" s="106">
        <f t="shared" si="45"/>
        <v>212</v>
      </c>
      <c r="Q171" s="106">
        <f t="shared" si="45"/>
        <v>27</v>
      </c>
      <c r="R171" s="106">
        <f t="shared" si="45"/>
        <v>27</v>
      </c>
      <c r="S171" s="106">
        <f t="shared" si="45"/>
        <v>22</v>
      </c>
      <c r="T171" s="106">
        <f t="shared" si="45"/>
        <v>76</v>
      </c>
      <c r="U171" s="106">
        <f t="shared" si="38"/>
        <v>337</v>
      </c>
    </row>
    <row r="172" spans="2:21" ht="21" customHeight="1" thickBot="1">
      <c r="B172" s="178"/>
      <c r="C172" s="179" t="s">
        <v>299</v>
      </c>
      <c r="D172" s="156" t="s">
        <v>15</v>
      </c>
      <c r="E172" s="112"/>
      <c r="F172" s="112">
        <f>INDEX('dmc2564 ข้อมูลดิบ'!$C$3:$CR$167,MATCH($C171,'dmc2564 ข้อมูลดิบ'!$C$3:$C$165,0),6)</f>
        <v>1</v>
      </c>
      <c r="G172" s="112">
        <f>INDEX('dmc2564 ข้อมูลดิบ'!$C$3:$CR$167,MATCH($C171,'dmc2564 ข้อมูลดิบ'!$C$3:$C$165,0),10)</f>
        <v>1</v>
      </c>
      <c r="H172" s="112">
        <f>INDEX('dmc2564 ข้อมูลดิบ'!$C$3:$CR$167,MATCH($C171,'dmc2564 ข้อมูลดิบ'!$C$3:$C$165,0),14)</f>
        <v>1</v>
      </c>
      <c r="I172" s="112">
        <f>SUM(F172:H172)</f>
        <v>3</v>
      </c>
      <c r="J172" s="112">
        <f>INDEX('dmc2564 ข้อมูลดิบ'!$C$3:$CR$167,MATCH($C171,'dmc2564 ข้อมูลดิบ'!$C$3:$C$165,0),22)</f>
        <v>1</v>
      </c>
      <c r="K172" s="112">
        <f>INDEX('dmc2564 ข้อมูลดิบ'!$C$3:$CR$167,MATCH($C171,'dmc2564 ข้อมูลดิบ'!$C$3:$C$165,0),26)</f>
        <v>1</v>
      </c>
      <c r="L172" s="111">
        <f>INDEX('dmc2564 ข้อมูลดิบ'!$C$3:$CR$167,MATCH($C171,'dmc2564 ข้อมูลดิบ'!$C$3:$C$165,0),30)</f>
        <v>2</v>
      </c>
      <c r="M172" s="112">
        <f>INDEX('dmc2564 ข้อมูลดิบ'!$C$3:$CR$167,MATCH($C171,'dmc2564 ข้อมูลดิบ'!$C$3:$C$165,0),34)</f>
        <v>2</v>
      </c>
      <c r="N172" s="112">
        <f>INDEX('dmc2564 ข้อมูลดิบ'!$C$3:$CR$167,MATCH($C171,'dmc2564 ข้อมูลดิบ'!$C$3:$C$165,0),38)</f>
        <v>1</v>
      </c>
      <c r="O172" s="112">
        <f>INDEX('dmc2564 ข้อมูลดิบ'!$C$3:$CR$167,MATCH($C171,'dmc2564 ข้อมูลดิบ'!$C$3:$C$165,0),42)</f>
        <v>1</v>
      </c>
      <c r="P172" s="112">
        <f>J172+K172+L172+M172+N172+O172</f>
        <v>8</v>
      </c>
      <c r="Q172" s="112">
        <f>INDEX('dmc2564 ข้อมูลดิบ'!$C$3:$CR$167,MATCH($C171,'dmc2564 ข้อมูลดิบ'!$C$3:$C$165,0),50)</f>
        <v>1</v>
      </c>
      <c r="R172" s="112">
        <f>INDEX('dmc2564 ข้อมูลดิบ'!$C$3:$CR$167,MATCH($C171,'dmc2564 ข้อมูลดิบ'!$C$3:$C$165,0),54)</f>
        <v>1</v>
      </c>
      <c r="S172" s="112">
        <f>INDEX('dmc2564 ข้อมูลดิบ'!$C$3:$CR$167,MATCH($C171,'dmc2564 ข้อมูลดิบ'!$C$3:$C$165,0),58)</f>
        <v>1</v>
      </c>
      <c r="T172" s="112">
        <f>Q172+R172+S172</f>
        <v>3</v>
      </c>
      <c r="U172" s="113">
        <f t="shared" si="38"/>
        <v>14</v>
      </c>
    </row>
    <row r="173" spans="2:21" ht="21" customHeight="1" thickTop="1">
      <c r="B173" s="197">
        <v>43</v>
      </c>
      <c r="C173" s="200" t="s">
        <v>276</v>
      </c>
      <c r="D173" s="194" t="s">
        <v>18</v>
      </c>
      <c r="E173" s="86">
        <f>VLOOKUP(C175,'จำนวนครู 25มิย64'!$A$3:$E$164,3,TRUE)</f>
        <v>6</v>
      </c>
      <c r="F173" s="86">
        <f>INDEX('dmc2564 ข้อมูลดิบ'!$C$3:$CR$167,MATCH($C175,'dmc2564 ข้อมูลดิบ'!$C$3:$C$165,0),3)</f>
        <v>3</v>
      </c>
      <c r="G173" s="86">
        <f>INDEX('dmc2564 ข้อมูลดิบ'!$C$3:$CR$167,MATCH($C175,'dmc2564 ข้อมูลดิบ'!$C$3:$C$165,0),7)</f>
        <v>5</v>
      </c>
      <c r="H173" s="86">
        <f>INDEX('dmc2564 ข้อมูลดิบ'!$C$3:$CR$167,MATCH($C175,'dmc2564 ข้อมูลดิบ'!$C$3:$C$165,0),11)</f>
        <v>8</v>
      </c>
      <c r="I173" s="86">
        <f>SUM(F173:H173)</f>
        <v>16</v>
      </c>
      <c r="J173" s="86">
        <f>INDEX('dmc2564 ข้อมูลดิบ'!$C$3:$CR$167,MATCH($C175,'dmc2564 ข้อมูลดิบ'!$C$3:$C$165,0),19)</f>
        <v>6</v>
      </c>
      <c r="K173" s="86">
        <f>INDEX('dmc2564 ข้อมูลดิบ'!$C$3:$CR$167,MATCH($C175,'dmc2564 ข้อมูลดิบ'!$C$3:$C$165,0),23)</f>
        <v>10</v>
      </c>
      <c r="L173" s="100">
        <f>INDEX('dmc2564 ข้อมูลดิบ'!$C$3:$CR$167,MATCH($C175,'dmc2564 ข้อมูลดิบ'!$C$3:$C$165,0),27)</f>
        <v>6</v>
      </c>
      <c r="M173" s="86">
        <f>INDEX('dmc2564 ข้อมูลดิบ'!$C$3:$CR$167,MATCH($C175,'dmc2564 ข้อมูลดิบ'!$C$3:$C$165,0),31)</f>
        <v>9</v>
      </c>
      <c r="N173" s="86">
        <f>INDEX('dmc2564 ข้อมูลดิบ'!$C$3:$CR$167,MATCH($C175,'dmc2564 ข้อมูลดิบ'!$C$3:$C$165,0),35)</f>
        <v>10</v>
      </c>
      <c r="O173" s="86">
        <f>INDEX('dmc2564 ข้อมูลดิบ'!$C$3:$CR$167,MATCH($C175,'dmc2564 ข้อมูลดิบ'!$C$3:$C$165,0),39)</f>
        <v>8</v>
      </c>
      <c r="P173" s="86">
        <f>J173+K173+L173+M173+N173+O173</f>
        <v>49</v>
      </c>
      <c r="Q173" s="86">
        <f>INDEX('dmc2564 ข้อมูลดิบ'!$C$3:$CR$167,MATCH($C175,'dmc2564 ข้อมูลดิบ'!$C$3:$C$165,0),47)</f>
        <v>14</v>
      </c>
      <c r="R173" s="86">
        <f>INDEX('dmc2564 ข้อมูลดิบ'!$C$3:$CR$167,MATCH($C175,'dmc2564 ข้อมูลดิบ'!$C$3:$C$165,0),51)</f>
        <v>12</v>
      </c>
      <c r="S173" s="86">
        <f>INDEX('dmc2564 ข้อมูลดิบ'!$C$3:$CR$167,MATCH($C175,'dmc2564 ข้อมูลดิบ'!$C$3:$C$165,0),55)</f>
        <v>9</v>
      </c>
      <c r="T173" s="86">
        <f>Q173+R173+S173</f>
        <v>35</v>
      </c>
      <c r="U173" s="101">
        <f t="shared" si="38"/>
        <v>100</v>
      </c>
    </row>
    <row r="174" spans="2:21" ht="21" customHeight="1">
      <c r="B174" s="174"/>
      <c r="C174" s="199" t="s">
        <v>486</v>
      </c>
      <c r="D174" s="192" t="s">
        <v>20</v>
      </c>
      <c r="E174" s="86">
        <f>VLOOKUP(C175,'จำนวนครู 25มิย64'!$A$3:$E$164,4,TRUE)</f>
        <v>9</v>
      </c>
      <c r="F174" s="104">
        <f>INDEX('dmc2564 ข้อมูลดิบ'!$C$3:$CR$167,MATCH($C175,'dmc2564 ข้อมูลดิบ'!$C$3:$C$165,0),4)</f>
        <v>2</v>
      </c>
      <c r="G174" s="104">
        <f>INDEX('dmc2564 ข้อมูลดิบ'!$C$3:$CR$167,MATCH($C175,'dmc2564 ข้อมูลดิบ'!$C$3:$C$165,0),8)</f>
        <v>6</v>
      </c>
      <c r="H174" s="104">
        <f>INDEX('dmc2564 ข้อมูลดิบ'!$C$3:$CR$167,MATCH($C175,'dmc2564 ข้อมูลดิบ'!$C$3:$C$165,0),12)</f>
        <v>8</v>
      </c>
      <c r="I174" s="104">
        <f>SUM(F174:H174)</f>
        <v>16</v>
      </c>
      <c r="J174" s="104">
        <f>INDEX('dmc2564 ข้อมูลดิบ'!$C$3:$CR$167,MATCH($C175,'dmc2564 ข้อมูลดิบ'!$C$3:$C$165,0),20)</f>
        <v>12</v>
      </c>
      <c r="K174" s="104">
        <f>INDEX('dmc2564 ข้อมูลดิบ'!$C$3:$CR$167,MATCH($C175,'dmc2564 ข้อมูลดิบ'!$C$3:$C$165,0),24)</f>
        <v>6</v>
      </c>
      <c r="L174" s="105">
        <f>INDEX('dmc2564 ข้อมูลดิบ'!$C$3:$CR$167,MATCH($C175,'dmc2564 ข้อมูลดิบ'!$C$3:$C$165,0),28)</f>
        <v>6</v>
      </c>
      <c r="M174" s="104">
        <f>INDEX('dmc2564 ข้อมูลดิบ'!$C$3:$CR$167,MATCH($C175,'dmc2564 ข้อมูลดิบ'!$C$3:$C$165,0),32)</f>
        <v>4</v>
      </c>
      <c r="N174" s="104">
        <f>INDEX('dmc2564 ข้อมูลดิบ'!$C$3:$CR$167,MATCH($C175,'dmc2564 ข้อมูลดิบ'!$C$3:$C$165,0),36)</f>
        <v>12</v>
      </c>
      <c r="O174" s="104">
        <f>INDEX('dmc2564 ข้อมูลดิบ'!$C$3:$CR$167,MATCH($C175,'dmc2564 ข้อมูลดิบ'!$C$3:$C$165,0),40)</f>
        <v>9</v>
      </c>
      <c r="P174" s="104">
        <f>J174+K174+L174+M174+N174+O174</f>
        <v>49</v>
      </c>
      <c r="Q174" s="104">
        <f>INDEX('dmc2564 ข้อมูลดิบ'!$C$3:$CR$167,MATCH($C175,'dmc2564 ข้อมูลดิบ'!$C$3:$C$165,0),48)</f>
        <v>8</v>
      </c>
      <c r="R174" s="104">
        <f>INDEX('dmc2564 ข้อมูลดิบ'!$C$3:$CR$167,MATCH($C175,'dmc2564 ข้อมูลดิบ'!$C$3:$C$165,0),52)</f>
        <v>5</v>
      </c>
      <c r="S174" s="104">
        <f>INDEX('dmc2564 ข้อมูลดิบ'!$C$3:$CR$167,MATCH($C175,'dmc2564 ข้อมูลดิบ'!$C$3:$C$165,0),56)</f>
        <v>5</v>
      </c>
      <c r="T174" s="104">
        <f>Q174+R174+S174</f>
        <v>18</v>
      </c>
      <c r="U174" s="106">
        <f t="shared" si="38"/>
        <v>83</v>
      </c>
    </row>
    <row r="175" spans="2:21" ht="21" customHeight="1">
      <c r="B175" s="174"/>
      <c r="C175" s="199">
        <v>64020048</v>
      </c>
      <c r="D175" s="193" t="s">
        <v>1</v>
      </c>
      <c r="E175" s="101">
        <f>E173+E174</f>
        <v>15</v>
      </c>
      <c r="F175" s="106">
        <f t="shared" ref="F175:T175" si="46">F173+F174</f>
        <v>5</v>
      </c>
      <c r="G175" s="106">
        <f t="shared" si="46"/>
        <v>11</v>
      </c>
      <c r="H175" s="106">
        <f t="shared" si="46"/>
        <v>16</v>
      </c>
      <c r="I175" s="106">
        <f t="shared" si="46"/>
        <v>32</v>
      </c>
      <c r="J175" s="106">
        <f t="shared" si="46"/>
        <v>18</v>
      </c>
      <c r="K175" s="106">
        <f t="shared" si="46"/>
        <v>16</v>
      </c>
      <c r="L175" s="108">
        <f t="shared" si="46"/>
        <v>12</v>
      </c>
      <c r="M175" s="106">
        <f t="shared" si="46"/>
        <v>13</v>
      </c>
      <c r="N175" s="106">
        <f t="shared" si="46"/>
        <v>22</v>
      </c>
      <c r="O175" s="106">
        <f t="shared" si="46"/>
        <v>17</v>
      </c>
      <c r="P175" s="106">
        <f t="shared" si="46"/>
        <v>98</v>
      </c>
      <c r="Q175" s="106">
        <f t="shared" si="46"/>
        <v>22</v>
      </c>
      <c r="R175" s="106">
        <f t="shared" si="46"/>
        <v>17</v>
      </c>
      <c r="S175" s="106">
        <f t="shared" si="46"/>
        <v>14</v>
      </c>
      <c r="T175" s="106">
        <f t="shared" si="46"/>
        <v>53</v>
      </c>
      <c r="U175" s="106">
        <f t="shared" si="38"/>
        <v>183</v>
      </c>
    </row>
    <row r="176" spans="2:21" ht="21" customHeight="1" thickBot="1">
      <c r="B176" s="178"/>
      <c r="C176" s="179" t="s">
        <v>551</v>
      </c>
      <c r="D176" s="156" t="s">
        <v>15</v>
      </c>
      <c r="E176" s="112"/>
      <c r="F176" s="112">
        <f>INDEX('dmc2564 ข้อมูลดิบ'!$C$3:$CR$167,MATCH($C175,'dmc2564 ข้อมูลดิบ'!$C$3:$C$165,0),6)</f>
        <v>1</v>
      </c>
      <c r="G176" s="112">
        <f>INDEX('dmc2564 ข้อมูลดิบ'!$C$3:$CR$167,MATCH($C175,'dmc2564 ข้อมูลดิบ'!$C$3:$C$165,0),10)</f>
        <v>1</v>
      </c>
      <c r="H176" s="112">
        <f>INDEX('dmc2564 ข้อมูลดิบ'!$C$3:$CR$167,MATCH($C175,'dmc2564 ข้อมูลดิบ'!$C$3:$C$165,0),14)</f>
        <v>1</v>
      </c>
      <c r="I176" s="112">
        <f>SUM(F176:H176)</f>
        <v>3</v>
      </c>
      <c r="J176" s="112">
        <f>INDEX('dmc2564 ข้อมูลดิบ'!$C$3:$CR$167,MATCH($C175,'dmc2564 ข้อมูลดิบ'!$C$3:$C$165,0),22)</f>
        <v>1</v>
      </c>
      <c r="K176" s="112">
        <f>INDEX('dmc2564 ข้อมูลดิบ'!$C$3:$CR$167,MATCH($C175,'dmc2564 ข้อมูลดิบ'!$C$3:$C$165,0),26)</f>
        <v>1</v>
      </c>
      <c r="L176" s="111">
        <f>INDEX('dmc2564 ข้อมูลดิบ'!$C$3:$CR$167,MATCH($C175,'dmc2564 ข้อมูลดิบ'!$C$3:$C$165,0),30)</f>
        <v>1</v>
      </c>
      <c r="M176" s="112">
        <f>INDEX('dmc2564 ข้อมูลดิบ'!$C$3:$CR$167,MATCH($C175,'dmc2564 ข้อมูลดิบ'!$C$3:$C$165,0),34)</f>
        <v>1</v>
      </c>
      <c r="N176" s="112">
        <f>INDEX('dmc2564 ข้อมูลดิบ'!$C$3:$CR$167,MATCH($C175,'dmc2564 ข้อมูลดิบ'!$C$3:$C$165,0),38)</f>
        <v>1</v>
      </c>
      <c r="O176" s="112">
        <f>INDEX('dmc2564 ข้อมูลดิบ'!$C$3:$CR$167,MATCH($C175,'dmc2564 ข้อมูลดิบ'!$C$3:$C$165,0),42)</f>
        <v>1</v>
      </c>
      <c r="P176" s="112">
        <f>J176+K176+L176+M176+N176+O176</f>
        <v>6</v>
      </c>
      <c r="Q176" s="112">
        <f>INDEX('dmc2564 ข้อมูลดิบ'!$C$3:$CR$167,MATCH($C175,'dmc2564 ข้อมูลดิบ'!$C$3:$C$165,0),50)</f>
        <v>1</v>
      </c>
      <c r="R176" s="112">
        <f>INDEX('dmc2564 ข้อมูลดิบ'!$C$3:$CR$167,MATCH($C175,'dmc2564 ข้อมูลดิบ'!$C$3:$C$165,0),54)</f>
        <v>1</v>
      </c>
      <c r="S176" s="112">
        <f>INDEX('dmc2564 ข้อมูลดิบ'!$C$3:$CR$167,MATCH($C175,'dmc2564 ข้อมูลดิบ'!$C$3:$C$165,0),58)</f>
        <v>1</v>
      </c>
      <c r="T176" s="112">
        <f>Q176+R176+S176</f>
        <v>3</v>
      </c>
      <c r="U176" s="113">
        <f t="shared" si="38"/>
        <v>12</v>
      </c>
    </row>
    <row r="177" spans="2:21" ht="21" customHeight="1" thickTop="1">
      <c r="B177" s="174">
        <v>44</v>
      </c>
      <c r="C177" s="198" t="s">
        <v>277</v>
      </c>
      <c r="D177" s="194" t="s">
        <v>18</v>
      </c>
      <c r="E177" s="86">
        <f>VLOOKUP(C179,'จำนวนครู 25มิย64'!$A$3:$E$164,3,TRUE)</f>
        <v>0</v>
      </c>
      <c r="F177" s="86">
        <f>INDEX('dmc2564 ข้อมูลดิบ'!$C$3:$CR$167,MATCH($C179,'dmc2564 ข้อมูลดิบ'!$C$3:$C$165,0),3)</f>
        <v>0</v>
      </c>
      <c r="G177" s="86">
        <f>INDEX('dmc2564 ข้อมูลดิบ'!$C$3:$CR$167,MATCH($C179,'dmc2564 ข้อมูลดิบ'!$C$3:$C$165,0),7)</f>
        <v>2</v>
      </c>
      <c r="H177" s="86">
        <f>INDEX('dmc2564 ข้อมูลดิบ'!$C$3:$CR$167,MATCH($C179,'dmc2564 ข้อมูลดิบ'!$C$3:$C$165,0),11)</f>
        <v>1</v>
      </c>
      <c r="I177" s="86">
        <f>SUM(F177:H177)</f>
        <v>3</v>
      </c>
      <c r="J177" s="86">
        <f>INDEX('dmc2564 ข้อมูลดิบ'!$C$3:$CR$167,MATCH($C179,'dmc2564 ข้อมูลดิบ'!$C$3:$C$165,0),19)</f>
        <v>5</v>
      </c>
      <c r="K177" s="86">
        <f>INDEX('dmc2564 ข้อมูลดิบ'!$C$3:$CR$167,MATCH($C179,'dmc2564 ข้อมูลดิบ'!$C$3:$C$165,0),23)</f>
        <v>6</v>
      </c>
      <c r="L177" s="100">
        <f>INDEX('dmc2564 ข้อมูลดิบ'!$C$3:$CR$167,MATCH($C179,'dmc2564 ข้อมูลดิบ'!$C$3:$C$165,0),27)</f>
        <v>5</v>
      </c>
      <c r="M177" s="86">
        <f>INDEX('dmc2564 ข้อมูลดิบ'!$C$3:$CR$167,MATCH($C179,'dmc2564 ข้อมูลดิบ'!$C$3:$C$165,0),31)</f>
        <v>6</v>
      </c>
      <c r="N177" s="86">
        <f>INDEX('dmc2564 ข้อมูลดิบ'!$C$3:$CR$167,MATCH($C179,'dmc2564 ข้อมูลดิบ'!$C$3:$C$165,0),35)</f>
        <v>4</v>
      </c>
      <c r="O177" s="86">
        <f>INDEX('dmc2564 ข้อมูลดิบ'!$C$3:$CR$167,MATCH($C179,'dmc2564 ข้อมูลดิบ'!$C$3:$C$165,0),39)</f>
        <v>3</v>
      </c>
      <c r="P177" s="86">
        <f>J177+K177+L177+M177+N177+O177</f>
        <v>29</v>
      </c>
      <c r="Q177" s="86">
        <f>INDEX('dmc2564 ข้อมูลดิบ'!$C$3:$CR$167,MATCH($C179,'dmc2564 ข้อมูลดิบ'!$C$3:$C$165,0),47)</f>
        <v>0</v>
      </c>
      <c r="R177" s="86">
        <f>INDEX('dmc2564 ข้อมูลดิบ'!$C$3:$CR$167,MATCH($C179,'dmc2564 ข้อมูลดิบ'!$C$3:$C$165,0),51)</f>
        <v>0</v>
      </c>
      <c r="S177" s="86">
        <f>INDEX('dmc2564 ข้อมูลดิบ'!$C$3:$CR$167,MATCH($C179,'dmc2564 ข้อมูลดิบ'!$C$3:$C$165,0),55)</f>
        <v>0</v>
      </c>
      <c r="T177" s="86">
        <f>Q177+R177+S177</f>
        <v>0</v>
      </c>
      <c r="U177" s="101">
        <f t="shared" si="38"/>
        <v>32</v>
      </c>
    </row>
    <row r="178" spans="2:21" ht="21" customHeight="1">
      <c r="B178" s="174"/>
      <c r="C178" s="199" t="s">
        <v>487</v>
      </c>
      <c r="D178" s="192" t="s">
        <v>20</v>
      </c>
      <c r="E178" s="86">
        <f>VLOOKUP(C179,'จำนวนครู 25มิย64'!$A$3:$E$164,4,TRUE)</f>
        <v>3</v>
      </c>
      <c r="F178" s="104">
        <f>INDEX('dmc2564 ข้อมูลดิบ'!$C$3:$CR$167,MATCH($C179,'dmc2564 ข้อมูลดิบ'!$C$3:$C$165,0),4)</f>
        <v>0</v>
      </c>
      <c r="G178" s="104">
        <f>INDEX('dmc2564 ข้อมูลดิบ'!$C$3:$CR$167,MATCH($C179,'dmc2564 ข้อมูลดิบ'!$C$3:$C$165,0),8)</f>
        <v>1</v>
      </c>
      <c r="H178" s="104">
        <f>INDEX('dmc2564 ข้อมูลดิบ'!$C$3:$CR$167,MATCH($C179,'dmc2564 ข้อมูลดิบ'!$C$3:$C$165,0),12)</f>
        <v>1</v>
      </c>
      <c r="I178" s="104">
        <f>SUM(F178:H178)</f>
        <v>2</v>
      </c>
      <c r="J178" s="104">
        <f>INDEX('dmc2564 ข้อมูลดิบ'!$C$3:$CR$167,MATCH($C179,'dmc2564 ข้อมูลดิบ'!$C$3:$C$165,0),20)</f>
        <v>1</v>
      </c>
      <c r="K178" s="104">
        <f>INDEX('dmc2564 ข้อมูลดิบ'!$C$3:$CR$167,MATCH($C179,'dmc2564 ข้อมูลดิบ'!$C$3:$C$165,0),24)</f>
        <v>2</v>
      </c>
      <c r="L178" s="105">
        <f>INDEX('dmc2564 ข้อมูลดิบ'!$C$3:$CR$167,MATCH($C179,'dmc2564 ข้อมูลดิบ'!$C$3:$C$165,0),28)</f>
        <v>4</v>
      </c>
      <c r="M178" s="104">
        <f>INDEX('dmc2564 ข้อมูลดิบ'!$C$3:$CR$167,MATCH($C179,'dmc2564 ข้อมูลดิบ'!$C$3:$C$165,0),32)</f>
        <v>3</v>
      </c>
      <c r="N178" s="104">
        <f>INDEX('dmc2564 ข้อมูลดิบ'!$C$3:$CR$167,MATCH($C179,'dmc2564 ข้อมูลดิบ'!$C$3:$C$165,0),36)</f>
        <v>1</v>
      </c>
      <c r="O178" s="104">
        <f>INDEX('dmc2564 ข้อมูลดิบ'!$C$3:$CR$167,MATCH($C179,'dmc2564 ข้อมูลดิบ'!$C$3:$C$165,0),40)</f>
        <v>5</v>
      </c>
      <c r="P178" s="104">
        <f>J178+K178+L178+M178+N178+O178</f>
        <v>16</v>
      </c>
      <c r="Q178" s="104">
        <f>INDEX('dmc2564 ข้อมูลดิบ'!$C$3:$CR$167,MATCH($C179,'dmc2564 ข้อมูลดิบ'!$C$3:$C$165,0),48)</f>
        <v>0</v>
      </c>
      <c r="R178" s="104">
        <f>INDEX('dmc2564 ข้อมูลดิบ'!$C$3:$CR$167,MATCH($C179,'dmc2564 ข้อมูลดิบ'!$C$3:$C$165,0),52)</f>
        <v>0</v>
      </c>
      <c r="S178" s="104">
        <f>INDEX('dmc2564 ข้อมูลดิบ'!$C$3:$CR$167,MATCH($C179,'dmc2564 ข้อมูลดิบ'!$C$3:$C$165,0),56)</f>
        <v>0</v>
      </c>
      <c r="T178" s="104">
        <f>Q178+R178+S178</f>
        <v>0</v>
      </c>
      <c r="U178" s="106">
        <f t="shared" si="38"/>
        <v>18</v>
      </c>
    </row>
    <row r="179" spans="2:21" ht="21" customHeight="1">
      <c r="B179" s="174"/>
      <c r="C179" s="199">
        <v>64020049</v>
      </c>
      <c r="D179" s="193" t="s">
        <v>1</v>
      </c>
      <c r="E179" s="101">
        <f t="shared" ref="E179:T179" si="47">E177+E178</f>
        <v>3</v>
      </c>
      <c r="F179" s="106">
        <f t="shared" si="47"/>
        <v>0</v>
      </c>
      <c r="G179" s="106">
        <f t="shared" si="47"/>
        <v>3</v>
      </c>
      <c r="H179" s="106">
        <f t="shared" si="47"/>
        <v>2</v>
      </c>
      <c r="I179" s="106">
        <f t="shared" si="47"/>
        <v>5</v>
      </c>
      <c r="J179" s="106">
        <f t="shared" si="47"/>
        <v>6</v>
      </c>
      <c r="K179" s="106">
        <f t="shared" si="47"/>
        <v>8</v>
      </c>
      <c r="L179" s="108">
        <f t="shared" si="47"/>
        <v>9</v>
      </c>
      <c r="M179" s="106">
        <f t="shared" si="47"/>
        <v>9</v>
      </c>
      <c r="N179" s="106">
        <f t="shared" si="47"/>
        <v>5</v>
      </c>
      <c r="O179" s="106">
        <f t="shared" si="47"/>
        <v>8</v>
      </c>
      <c r="P179" s="106">
        <f t="shared" si="47"/>
        <v>45</v>
      </c>
      <c r="Q179" s="106">
        <f t="shared" si="47"/>
        <v>0</v>
      </c>
      <c r="R179" s="106">
        <f t="shared" si="47"/>
        <v>0</v>
      </c>
      <c r="S179" s="106">
        <f t="shared" si="47"/>
        <v>0</v>
      </c>
      <c r="T179" s="106">
        <f t="shared" si="47"/>
        <v>0</v>
      </c>
      <c r="U179" s="106">
        <f t="shared" si="38"/>
        <v>50</v>
      </c>
    </row>
    <row r="180" spans="2:21" ht="21" customHeight="1" thickBot="1">
      <c r="B180" s="178"/>
      <c r="C180" s="179" t="s">
        <v>536</v>
      </c>
      <c r="D180" s="156" t="s">
        <v>15</v>
      </c>
      <c r="E180" s="112"/>
      <c r="F180" s="112">
        <f>INDEX('dmc2564 ข้อมูลดิบ'!$C$3:$CR$167,MATCH($C179,'dmc2564 ข้อมูลดิบ'!$C$3:$C$165,0),6)</f>
        <v>0</v>
      </c>
      <c r="G180" s="112">
        <f>INDEX('dmc2564 ข้อมูลดิบ'!$C$3:$CR$167,MATCH($C179,'dmc2564 ข้อมูลดิบ'!$C$3:$C$165,0),10)</f>
        <v>1</v>
      </c>
      <c r="H180" s="112">
        <f>INDEX('dmc2564 ข้อมูลดิบ'!$C$3:$CR$167,MATCH($C179,'dmc2564 ข้อมูลดิบ'!$C$3:$C$165,0),14)</f>
        <v>1</v>
      </c>
      <c r="I180" s="112">
        <f>SUM(F180:H180)</f>
        <v>2</v>
      </c>
      <c r="J180" s="112">
        <f>INDEX('dmc2564 ข้อมูลดิบ'!$C$3:$CR$167,MATCH($C179,'dmc2564 ข้อมูลดิบ'!$C$3:$C$165,0),22)</f>
        <v>1</v>
      </c>
      <c r="K180" s="112">
        <f>INDEX('dmc2564 ข้อมูลดิบ'!$C$3:$CR$167,MATCH($C179,'dmc2564 ข้อมูลดิบ'!$C$3:$C$165,0),26)</f>
        <v>1</v>
      </c>
      <c r="L180" s="111">
        <f>INDEX('dmc2564 ข้อมูลดิบ'!$C$3:$CR$167,MATCH($C179,'dmc2564 ข้อมูลดิบ'!$C$3:$C$165,0),30)</f>
        <v>1</v>
      </c>
      <c r="M180" s="112">
        <f>INDEX('dmc2564 ข้อมูลดิบ'!$C$3:$CR$167,MATCH($C179,'dmc2564 ข้อมูลดิบ'!$C$3:$C$165,0),34)</f>
        <v>1</v>
      </c>
      <c r="N180" s="112">
        <f>INDEX('dmc2564 ข้อมูลดิบ'!$C$3:$CR$167,MATCH($C179,'dmc2564 ข้อมูลดิบ'!$C$3:$C$165,0),38)</f>
        <v>1</v>
      </c>
      <c r="O180" s="112">
        <f>INDEX('dmc2564 ข้อมูลดิบ'!$C$3:$CR$167,MATCH($C179,'dmc2564 ข้อมูลดิบ'!$C$3:$C$165,0),42)</f>
        <v>1</v>
      </c>
      <c r="P180" s="112">
        <f>J180+K180+L180+M180+N180+O180</f>
        <v>6</v>
      </c>
      <c r="Q180" s="112">
        <f>INDEX('dmc2564 ข้อมูลดิบ'!$C$3:$CR$167,MATCH($C179,'dmc2564 ข้อมูลดิบ'!$C$3:$C$165,0),50)</f>
        <v>0</v>
      </c>
      <c r="R180" s="112">
        <f>INDEX('dmc2564 ข้อมูลดิบ'!$C$3:$CR$167,MATCH($C179,'dmc2564 ข้อมูลดิบ'!$C$3:$C$165,0),54)</f>
        <v>0</v>
      </c>
      <c r="S180" s="112">
        <f>INDEX('dmc2564 ข้อมูลดิบ'!$C$3:$CR$167,MATCH($C179,'dmc2564 ข้อมูลดิบ'!$C$3:$C$165,0),58)</f>
        <v>0</v>
      </c>
      <c r="T180" s="112">
        <f>Q180+R180+S180</f>
        <v>0</v>
      </c>
      <c r="U180" s="113">
        <f t="shared" si="38"/>
        <v>8</v>
      </c>
    </row>
    <row r="181" spans="2:21" ht="21" customHeight="1" thickTop="1">
      <c r="B181" s="197">
        <v>45</v>
      </c>
      <c r="C181" s="200" t="s">
        <v>278</v>
      </c>
      <c r="D181" s="194" t="s">
        <v>18</v>
      </c>
      <c r="E181" s="86">
        <f>VLOOKUP(C183,'จำนวนครู 25มิย64'!$A$3:$E$164,3,TRUE)</f>
        <v>0</v>
      </c>
      <c r="F181" s="86">
        <f>INDEX('dmc2564 ข้อมูลดิบ'!$C$3:$CR$167,MATCH($C183,'dmc2564 ข้อมูลดิบ'!$C$3:$C$165,0),3)</f>
        <v>0</v>
      </c>
      <c r="G181" s="86">
        <f>INDEX('dmc2564 ข้อมูลดิบ'!$C$3:$CR$167,MATCH($C183,'dmc2564 ข้อมูลดิบ'!$C$3:$C$165,0),7)</f>
        <v>2</v>
      </c>
      <c r="H181" s="86">
        <f>INDEX('dmc2564 ข้อมูลดิบ'!$C$3:$CR$167,MATCH($C183,'dmc2564 ข้อมูลดิบ'!$C$3:$C$165,0),11)</f>
        <v>5</v>
      </c>
      <c r="I181" s="86">
        <f>SUM(F181:H181)</f>
        <v>7</v>
      </c>
      <c r="J181" s="86">
        <f>INDEX('dmc2564 ข้อมูลดิบ'!$C$3:$CR$167,MATCH($C183,'dmc2564 ข้อมูลดิบ'!$C$3:$C$165,0),19)</f>
        <v>4</v>
      </c>
      <c r="K181" s="86">
        <f>INDEX('dmc2564 ข้อมูลดิบ'!$C$3:$CR$167,MATCH($C183,'dmc2564 ข้อมูลดิบ'!$C$3:$C$165,0),23)</f>
        <v>2</v>
      </c>
      <c r="L181" s="100">
        <f>INDEX('dmc2564 ข้อมูลดิบ'!$C$3:$CR$167,MATCH($C183,'dmc2564 ข้อมูลดิบ'!$C$3:$C$165,0),27)</f>
        <v>1</v>
      </c>
      <c r="M181" s="86">
        <f>INDEX('dmc2564 ข้อมูลดิบ'!$C$3:$CR$167,MATCH($C183,'dmc2564 ข้อมูลดิบ'!$C$3:$C$165,0),31)</f>
        <v>3</v>
      </c>
      <c r="N181" s="86">
        <f>INDEX('dmc2564 ข้อมูลดิบ'!$C$3:$CR$167,MATCH($C183,'dmc2564 ข้อมูลดิบ'!$C$3:$C$165,0),35)</f>
        <v>2</v>
      </c>
      <c r="O181" s="86">
        <f>INDEX('dmc2564 ข้อมูลดิบ'!$C$3:$CR$167,MATCH($C183,'dmc2564 ข้อมูลดิบ'!$C$3:$C$165,0),39)</f>
        <v>1</v>
      </c>
      <c r="P181" s="86">
        <f>J181+K181+L181+M181+N181+O181</f>
        <v>13</v>
      </c>
      <c r="Q181" s="86">
        <f>INDEX('dmc2564 ข้อมูลดิบ'!$C$3:$CR$167,MATCH($C183,'dmc2564 ข้อมูลดิบ'!$C$3:$C$165,0),47)</f>
        <v>0</v>
      </c>
      <c r="R181" s="86">
        <f>INDEX('dmc2564 ข้อมูลดิบ'!$C$3:$CR$167,MATCH($C183,'dmc2564 ข้อมูลดิบ'!$C$3:$C$165,0),51)</f>
        <v>0</v>
      </c>
      <c r="S181" s="86">
        <f>INDEX('dmc2564 ข้อมูลดิบ'!$C$3:$CR$167,MATCH($C183,'dmc2564 ข้อมูลดิบ'!$C$3:$C$165,0),55)</f>
        <v>0</v>
      </c>
      <c r="T181" s="86">
        <f>Q181+R181+S181</f>
        <v>0</v>
      </c>
      <c r="U181" s="101">
        <f t="shared" si="38"/>
        <v>20</v>
      </c>
    </row>
    <row r="182" spans="2:21" ht="21" customHeight="1">
      <c r="B182" s="174"/>
      <c r="C182" s="199" t="s">
        <v>480</v>
      </c>
      <c r="D182" s="192" t="s">
        <v>20</v>
      </c>
      <c r="E182" s="86">
        <f>VLOOKUP(C183,'จำนวนครู 25มิย64'!$A$3:$E$164,4,TRUE)</f>
        <v>3</v>
      </c>
      <c r="F182" s="104">
        <f>INDEX('dmc2564 ข้อมูลดิบ'!$C$3:$CR$167,MATCH($C183,'dmc2564 ข้อมูลดิบ'!$C$3:$C$165,0),4)</f>
        <v>0</v>
      </c>
      <c r="G182" s="104">
        <f>INDEX('dmc2564 ข้อมูลดิบ'!$C$3:$CR$167,MATCH($C183,'dmc2564 ข้อมูลดิบ'!$C$3:$C$165,0),8)</f>
        <v>0</v>
      </c>
      <c r="H182" s="104">
        <f>INDEX('dmc2564 ข้อมูลดิบ'!$C$3:$CR$167,MATCH($C183,'dmc2564 ข้อมูลดิบ'!$C$3:$C$165,0),12)</f>
        <v>1</v>
      </c>
      <c r="I182" s="104">
        <f>SUM(F182:H182)</f>
        <v>1</v>
      </c>
      <c r="J182" s="104">
        <f>INDEX('dmc2564 ข้อมูลดิบ'!$C$3:$CR$167,MATCH($C183,'dmc2564 ข้อมูลดิบ'!$C$3:$C$165,0),20)</f>
        <v>3</v>
      </c>
      <c r="K182" s="104">
        <f>INDEX('dmc2564 ข้อมูลดิบ'!$C$3:$CR$167,MATCH($C183,'dmc2564 ข้อมูลดิบ'!$C$3:$C$165,0),24)</f>
        <v>4</v>
      </c>
      <c r="L182" s="105">
        <f>INDEX('dmc2564 ข้อมูลดิบ'!$C$3:$CR$167,MATCH($C183,'dmc2564 ข้อมูลดิบ'!$C$3:$C$165,0),28)</f>
        <v>4</v>
      </c>
      <c r="M182" s="104">
        <f>INDEX('dmc2564 ข้อมูลดิบ'!$C$3:$CR$167,MATCH($C183,'dmc2564 ข้อมูลดิบ'!$C$3:$C$165,0),32)</f>
        <v>2</v>
      </c>
      <c r="N182" s="104">
        <f>INDEX('dmc2564 ข้อมูลดิบ'!$C$3:$CR$167,MATCH($C183,'dmc2564 ข้อมูลดิบ'!$C$3:$C$165,0),36)</f>
        <v>0</v>
      </c>
      <c r="O182" s="104">
        <f>INDEX('dmc2564 ข้อมูลดิบ'!$C$3:$CR$167,MATCH($C183,'dmc2564 ข้อมูลดิบ'!$C$3:$C$165,0),40)</f>
        <v>2</v>
      </c>
      <c r="P182" s="104">
        <f>J182+K182+L182+M182+N182+O182</f>
        <v>15</v>
      </c>
      <c r="Q182" s="104">
        <f>INDEX('dmc2564 ข้อมูลดิบ'!$C$3:$CR$167,MATCH($C183,'dmc2564 ข้อมูลดิบ'!$C$3:$C$165,0),48)</f>
        <v>0</v>
      </c>
      <c r="R182" s="104">
        <f>INDEX('dmc2564 ข้อมูลดิบ'!$C$3:$CR$167,MATCH($C183,'dmc2564 ข้อมูลดิบ'!$C$3:$C$165,0),52)</f>
        <v>0</v>
      </c>
      <c r="S182" s="104">
        <f>INDEX('dmc2564 ข้อมูลดิบ'!$C$3:$CR$167,MATCH($C183,'dmc2564 ข้อมูลดิบ'!$C$3:$C$165,0),56)</f>
        <v>0</v>
      </c>
      <c r="T182" s="104">
        <f>Q182+R182+S182</f>
        <v>0</v>
      </c>
      <c r="U182" s="106">
        <f t="shared" si="38"/>
        <v>16</v>
      </c>
    </row>
    <row r="183" spans="2:21" ht="21" customHeight="1">
      <c r="B183" s="174"/>
      <c r="C183" s="199">
        <v>64020050</v>
      </c>
      <c r="D183" s="193" t="s">
        <v>1</v>
      </c>
      <c r="E183" s="101">
        <f>E181+E182</f>
        <v>3</v>
      </c>
      <c r="F183" s="106">
        <f t="shared" ref="F183:T183" si="48">F181+F182</f>
        <v>0</v>
      </c>
      <c r="G183" s="106">
        <f t="shared" si="48"/>
        <v>2</v>
      </c>
      <c r="H183" s="106">
        <f t="shared" si="48"/>
        <v>6</v>
      </c>
      <c r="I183" s="106">
        <f t="shared" si="48"/>
        <v>8</v>
      </c>
      <c r="J183" s="106">
        <f t="shared" si="48"/>
        <v>7</v>
      </c>
      <c r="K183" s="106">
        <f t="shared" si="48"/>
        <v>6</v>
      </c>
      <c r="L183" s="108">
        <f t="shared" si="48"/>
        <v>5</v>
      </c>
      <c r="M183" s="106">
        <f t="shared" si="48"/>
        <v>5</v>
      </c>
      <c r="N183" s="106">
        <f t="shared" si="48"/>
        <v>2</v>
      </c>
      <c r="O183" s="106">
        <f t="shared" si="48"/>
        <v>3</v>
      </c>
      <c r="P183" s="106">
        <f t="shared" si="48"/>
        <v>28</v>
      </c>
      <c r="Q183" s="106">
        <f t="shared" si="48"/>
        <v>0</v>
      </c>
      <c r="R183" s="106">
        <f t="shared" si="48"/>
        <v>0</v>
      </c>
      <c r="S183" s="106">
        <f t="shared" si="48"/>
        <v>0</v>
      </c>
      <c r="T183" s="106">
        <f t="shared" si="48"/>
        <v>0</v>
      </c>
      <c r="U183" s="106">
        <f t="shared" si="38"/>
        <v>36</v>
      </c>
    </row>
    <row r="184" spans="2:21" ht="21" customHeight="1" thickBot="1">
      <c r="B184" s="178"/>
      <c r="C184" s="179" t="s">
        <v>296</v>
      </c>
      <c r="D184" s="156" t="s">
        <v>15</v>
      </c>
      <c r="E184" s="112"/>
      <c r="F184" s="112">
        <f>INDEX('dmc2564 ข้อมูลดิบ'!$C$3:$CR$167,MATCH($C183,'dmc2564 ข้อมูลดิบ'!$C$3:$C$165,0),6)</f>
        <v>0</v>
      </c>
      <c r="G184" s="112">
        <f>INDEX('dmc2564 ข้อมูลดิบ'!$C$3:$CR$167,MATCH($C183,'dmc2564 ข้อมูลดิบ'!$C$3:$C$165,0),10)</f>
        <v>1</v>
      </c>
      <c r="H184" s="112">
        <f>INDEX('dmc2564 ข้อมูลดิบ'!$C$3:$CR$167,MATCH($C183,'dmc2564 ข้อมูลดิบ'!$C$3:$C$165,0),14)</f>
        <v>1</v>
      </c>
      <c r="I184" s="112">
        <f>SUM(F184:H184)</f>
        <v>2</v>
      </c>
      <c r="J184" s="112">
        <f>INDEX('dmc2564 ข้อมูลดิบ'!$C$3:$CR$167,MATCH($C183,'dmc2564 ข้อมูลดิบ'!$C$3:$C$165,0),22)</f>
        <v>1</v>
      </c>
      <c r="K184" s="112">
        <f>INDEX('dmc2564 ข้อมูลดิบ'!$C$3:$CR$167,MATCH($C183,'dmc2564 ข้อมูลดิบ'!$C$3:$C$165,0),26)</f>
        <v>1</v>
      </c>
      <c r="L184" s="111">
        <f>INDEX('dmc2564 ข้อมูลดิบ'!$C$3:$CR$167,MATCH($C183,'dmc2564 ข้อมูลดิบ'!$C$3:$C$165,0),30)</f>
        <v>1</v>
      </c>
      <c r="M184" s="112">
        <f>INDEX('dmc2564 ข้อมูลดิบ'!$C$3:$CR$167,MATCH($C183,'dmc2564 ข้อมูลดิบ'!$C$3:$C$165,0),34)</f>
        <v>1</v>
      </c>
      <c r="N184" s="112">
        <f>INDEX('dmc2564 ข้อมูลดิบ'!$C$3:$CR$167,MATCH($C183,'dmc2564 ข้อมูลดิบ'!$C$3:$C$165,0),38)</f>
        <v>1</v>
      </c>
      <c r="O184" s="112">
        <f>INDEX('dmc2564 ข้อมูลดิบ'!$C$3:$CR$167,MATCH($C183,'dmc2564 ข้อมูลดิบ'!$C$3:$C$165,0),42)</f>
        <v>1</v>
      </c>
      <c r="P184" s="112">
        <f>J184+K184+L184+M184+N184+O184</f>
        <v>6</v>
      </c>
      <c r="Q184" s="112">
        <f>INDEX('dmc2564 ข้อมูลดิบ'!$C$3:$CR$167,MATCH($C183,'dmc2564 ข้อมูลดิบ'!$C$3:$C$165,0),50)</f>
        <v>0</v>
      </c>
      <c r="R184" s="112">
        <f>INDEX('dmc2564 ข้อมูลดิบ'!$C$3:$CR$167,MATCH($C183,'dmc2564 ข้อมูลดิบ'!$C$3:$C$165,0),54)</f>
        <v>0</v>
      </c>
      <c r="S184" s="112">
        <f>INDEX('dmc2564 ข้อมูลดิบ'!$C$3:$CR$167,MATCH($C183,'dmc2564 ข้อมูลดิบ'!$C$3:$C$165,0),58)</f>
        <v>0</v>
      </c>
      <c r="T184" s="112">
        <f>Q184+R184+S184</f>
        <v>0</v>
      </c>
      <c r="U184" s="113">
        <f t="shared" si="38"/>
        <v>8</v>
      </c>
    </row>
    <row r="185" spans="2:21" ht="21" customHeight="1" thickTop="1">
      <c r="B185" s="174">
        <v>46</v>
      </c>
      <c r="C185" s="198" t="s">
        <v>279</v>
      </c>
      <c r="D185" s="194" t="s">
        <v>18</v>
      </c>
      <c r="E185" s="86">
        <f>VLOOKUP(C187,'จำนวนครู 25มิย64'!$A$3:$E$164,3,TRUE)</f>
        <v>2</v>
      </c>
      <c r="F185" s="104">
        <f>INDEX('dmc2564 ข้อมูลดิบ'!$C$3:$CR$167,MATCH($C187,'dmc2564 ข้อมูลดิบ'!$C$3:$C$165,0),3)</f>
        <v>8</v>
      </c>
      <c r="G185" s="104">
        <f>INDEX('dmc2564 ข้อมูลดิบ'!$C$3:$CR$167,MATCH($C187,'dmc2564 ข้อมูลดิบ'!$C$3:$C$165,0),7)</f>
        <v>9</v>
      </c>
      <c r="H185" s="104">
        <f>INDEX('dmc2564 ข้อมูลดิบ'!$C$3:$CR$167,MATCH($C187,'dmc2564 ข้อมูลดิบ'!$C$3:$C$165,0),11)</f>
        <v>8</v>
      </c>
      <c r="I185" s="104">
        <f>SUM(F185:H185)</f>
        <v>25</v>
      </c>
      <c r="J185" s="104">
        <f>INDEX('dmc2564 ข้อมูลดิบ'!$C$3:$CR$167,MATCH($C187,'dmc2564 ข้อมูลดิบ'!$C$3:$C$165,0),19)</f>
        <v>6</v>
      </c>
      <c r="K185" s="86">
        <f>INDEX('dmc2564 ข้อมูลดิบ'!$C$3:$CR$167,MATCH($C187,'dmc2564 ข้อมูลดิบ'!$C$3:$C$165,0),23)</f>
        <v>7</v>
      </c>
      <c r="L185" s="100">
        <f>INDEX('dmc2564 ข้อมูลดิบ'!$C$3:$CR$167,MATCH($C187,'dmc2564 ข้อมูลดิบ'!$C$3:$C$165,0),27)</f>
        <v>12</v>
      </c>
      <c r="M185" s="86">
        <f>INDEX('dmc2564 ข้อมูลดิบ'!$C$3:$CR$167,MATCH($C187,'dmc2564 ข้อมูลดิบ'!$C$3:$C$165,0),31)</f>
        <v>5</v>
      </c>
      <c r="N185" s="86">
        <f>INDEX('dmc2564 ข้อมูลดิบ'!$C$3:$CR$167,MATCH($C187,'dmc2564 ข้อมูลดิบ'!$C$3:$C$165,0),35)</f>
        <v>7</v>
      </c>
      <c r="O185" s="86">
        <f>INDEX('dmc2564 ข้อมูลดิบ'!$C$3:$CR$167,MATCH($C187,'dmc2564 ข้อมูลดิบ'!$C$3:$C$165,0),39)</f>
        <v>7</v>
      </c>
      <c r="P185" s="86">
        <f>J185+K185+L185+M185+N185+O185</f>
        <v>44</v>
      </c>
      <c r="Q185" s="86">
        <f>INDEX('dmc2564 ข้อมูลดิบ'!$C$3:$CR$167,MATCH($C187,'dmc2564 ข้อมูลดิบ'!$C$3:$C$165,0),47)</f>
        <v>0</v>
      </c>
      <c r="R185" s="86">
        <f>INDEX('dmc2564 ข้อมูลดิบ'!$C$3:$CR$167,MATCH($C187,'dmc2564 ข้อมูลดิบ'!$C$3:$C$165,0),51)</f>
        <v>0</v>
      </c>
      <c r="S185" s="86">
        <f>INDEX('dmc2564 ข้อมูลดิบ'!$C$3:$CR$167,MATCH($C187,'dmc2564 ข้อมูลดิบ'!$C$3:$C$165,0),55)</f>
        <v>0</v>
      </c>
      <c r="T185" s="86">
        <f>Q185+R185+S185</f>
        <v>0</v>
      </c>
      <c r="U185" s="101">
        <f t="shared" si="38"/>
        <v>69</v>
      </c>
    </row>
    <row r="186" spans="2:21" ht="21" customHeight="1">
      <c r="B186" s="174"/>
      <c r="C186" s="199" t="s">
        <v>133</v>
      </c>
      <c r="D186" s="192" t="s">
        <v>20</v>
      </c>
      <c r="E186" s="86">
        <f>VLOOKUP(C187,'จำนวนครู 25มิย64'!$A$3:$E$164,4,TRUE)</f>
        <v>7</v>
      </c>
      <c r="F186" s="104">
        <f>INDEX('dmc2564 ข้อมูลดิบ'!$C$3:$CR$167,MATCH($C187,'dmc2564 ข้อมูลดิบ'!$C$3:$C$165,0),4)</f>
        <v>11</v>
      </c>
      <c r="G186" s="104">
        <f>INDEX('dmc2564 ข้อมูลดิบ'!$C$3:$CR$167,MATCH($C187,'dmc2564 ข้อมูลดิบ'!$C$3:$C$165,0),8)</f>
        <v>3</v>
      </c>
      <c r="H186" s="104">
        <f>INDEX('dmc2564 ข้อมูลดิบ'!$C$3:$CR$167,MATCH($C187,'dmc2564 ข้อมูลดิบ'!$C$3:$C$165,0),12)</f>
        <v>8</v>
      </c>
      <c r="I186" s="104">
        <f>SUM(F186:H186)</f>
        <v>22</v>
      </c>
      <c r="J186" s="104">
        <f>INDEX('dmc2564 ข้อมูลดิบ'!$C$3:$CR$167,MATCH($C187,'dmc2564 ข้อมูลดิบ'!$C$3:$C$165,0),20)</f>
        <v>8</v>
      </c>
      <c r="K186" s="104">
        <f>INDEX('dmc2564 ข้อมูลดิบ'!$C$3:$CR$167,MATCH($C187,'dmc2564 ข้อมูลดิบ'!$C$3:$C$165,0),24)</f>
        <v>9</v>
      </c>
      <c r="L186" s="105">
        <f>INDEX('dmc2564 ข้อมูลดิบ'!$C$3:$CR$167,MATCH($C187,'dmc2564 ข้อมูลดิบ'!$C$3:$C$165,0),28)</f>
        <v>5</v>
      </c>
      <c r="M186" s="104">
        <f>INDEX('dmc2564 ข้อมูลดิบ'!$C$3:$CR$167,MATCH($C187,'dmc2564 ข้อมูลดิบ'!$C$3:$C$165,0),32)</f>
        <v>4</v>
      </c>
      <c r="N186" s="104">
        <f>INDEX('dmc2564 ข้อมูลดิบ'!$C$3:$CR$167,MATCH($C187,'dmc2564 ข้อมูลดิบ'!$C$3:$C$165,0),36)</f>
        <v>9</v>
      </c>
      <c r="O186" s="104">
        <f>INDEX('dmc2564 ข้อมูลดิบ'!$C$3:$CR$167,MATCH($C187,'dmc2564 ข้อมูลดิบ'!$C$3:$C$165,0),40)</f>
        <v>9</v>
      </c>
      <c r="P186" s="104">
        <f>J186+K186+L186+M186+N186+O186</f>
        <v>44</v>
      </c>
      <c r="Q186" s="104">
        <f>INDEX('dmc2564 ข้อมูลดิบ'!$C$3:$CR$167,MATCH($C187,'dmc2564 ข้อมูลดิบ'!$C$3:$C$165,0),48)</f>
        <v>0</v>
      </c>
      <c r="R186" s="104">
        <f>INDEX('dmc2564 ข้อมูลดิบ'!$C$3:$CR$167,MATCH($C187,'dmc2564 ข้อมูลดิบ'!$C$3:$C$165,0),52)</f>
        <v>0</v>
      </c>
      <c r="S186" s="104">
        <f>INDEX('dmc2564 ข้อมูลดิบ'!$C$3:$CR$167,MATCH($C187,'dmc2564 ข้อมูลดิบ'!$C$3:$C$165,0),56)</f>
        <v>0</v>
      </c>
      <c r="T186" s="104">
        <f>Q186+R186+S186</f>
        <v>0</v>
      </c>
      <c r="U186" s="106">
        <f t="shared" si="38"/>
        <v>66</v>
      </c>
    </row>
    <row r="187" spans="2:21" ht="21" customHeight="1">
      <c r="B187" s="174"/>
      <c r="C187" s="199">
        <v>64020051</v>
      </c>
      <c r="D187" s="193" t="s">
        <v>1</v>
      </c>
      <c r="E187" s="101">
        <f>E185+E186</f>
        <v>9</v>
      </c>
      <c r="F187" s="106">
        <f t="shared" ref="F187:T187" si="49">F185+F186</f>
        <v>19</v>
      </c>
      <c r="G187" s="106">
        <f t="shared" si="49"/>
        <v>12</v>
      </c>
      <c r="H187" s="106">
        <f t="shared" si="49"/>
        <v>16</v>
      </c>
      <c r="I187" s="106">
        <f t="shared" si="49"/>
        <v>47</v>
      </c>
      <c r="J187" s="106">
        <f t="shared" si="49"/>
        <v>14</v>
      </c>
      <c r="K187" s="106">
        <f t="shared" si="49"/>
        <v>16</v>
      </c>
      <c r="L187" s="108">
        <f t="shared" si="49"/>
        <v>17</v>
      </c>
      <c r="M187" s="106">
        <f t="shared" si="49"/>
        <v>9</v>
      </c>
      <c r="N187" s="106">
        <f t="shared" si="49"/>
        <v>16</v>
      </c>
      <c r="O187" s="106">
        <f t="shared" si="49"/>
        <v>16</v>
      </c>
      <c r="P187" s="106">
        <f t="shared" si="49"/>
        <v>88</v>
      </c>
      <c r="Q187" s="106">
        <f t="shared" si="49"/>
        <v>0</v>
      </c>
      <c r="R187" s="106">
        <f t="shared" si="49"/>
        <v>0</v>
      </c>
      <c r="S187" s="106">
        <f t="shared" si="49"/>
        <v>0</v>
      </c>
      <c r="T187" s="106">
        <f t="shared" si="49"/>
        <v>0</v>
      </c>
      <c r="U187" s="106">
        <f t="shared" si="38"/>
        <v>135</v>
      </c>
    </row>
    <row r="188" spans="2:21" ht="21" customHeight="1" thickBot="1">
      <c r="B188" s="178"/>
      <c r="C188" s="179" t="s">
        <v>536</v>
      </c>
      <c r="D188" s="156" t="s">
        <v>15</v>
      </c>
      <c r="E188" s="112"/>
      <c r="F188" s="112">
        <f>INDEX('dmc2564 ข้อมูลดิบ'!$C$3:$CR$167,MATCH($C187,'dmc2564 ข้อมูลดิบ'!$C$3:$C$165,0),6)</f>
        <v>1</v>
      </c>
      <c r="G188" s="112">
        <f>INDEX('dmc2564 ข้อมูลดิบ'!$C$3:$CR$167,MATCH($C187,'dmc2564 ข้อมูลดิบ'!$C$3:$C$165,0),10)</f>
        <v>1</v>
      </c>
      <c r="H188" s="112">
        <f>INDEX('dmc2564 ข้อมูลดิบ'!$C$3:$CR$167,MATCH($C187,'dmc2564 ข้อมูลดิบ'!$C$3:$C$165,0),14)</f>
        <v>1</v>
      </c>
      <c r="I188" s="112">
        <f>SUM(F188:H188)</f>
        <v>3</v>
      </c>
      <c r="J188" s="112">
        <f>INDEX('dmc2564 ข้อมูลดิบ'!$C$3:$CR$167,MATCH($C187,'dmc2564 ข้อมูลดิบ'!$C$3:$C$165,0),22)</f>
        <v>1</v>
      </c>
      <c r="K188" s="112">
        <f>INDEX('dmc2564 ข้อมูลดิบ'!$C$3:$CR$167,MATCH($C187,'dmc2564 ข้อมูลดิบ'!$C$3:$C$165,0),26)</f>
        <v>1</v>
      </c>
      <c r="L188" s="111">
        <f>INDEX('dmc2564 ข้อมูลดิบ'!$C$3:$CR$167,MATCH($C187,'dmc2564 ข้อมูลดิบ'!$C$3:$C$165,0),30)</f>
        <v>1</v>
      </c>
      <c r="M188" s="112">
        <f>INDEX('dmc2564 ข้อมูลดิบ'!$C$3:$CR$167,MATCH($C187,'dmc2564 ข้อมูลดิบ'!$C$3:$C$165,0),34)</f>
        <v>1</v>
      </c>
      <c r="N188" s="112">
        <f>INDEX('dmc2564 ข้อมูลดิบ'!$C$3:$CR$167,MATCH($C187,'dmc2564 ข้อมูลดิบ'!$C$3:$C$165,0),38)</f>
        <v>1</v>
      </c>
      <c r="O188" s="112">
        <f>INDEX('dmc2564 ข้อมูลดิบ'!$C$3:$CR$167,MATCH($C187,'dmc2564 ข้อมูลดิบ'!$C$3:$C$165,0),42)</f>
        <v>1</v>
      </c>
      <c r="P188" s="112">
        <f>J188+K188+L188+M188+N188+O188</f>
        <v>6</v>
      </c>
      <c r="Q188" s="112">
        <f>INDEX('dmc2564 ข้อมูลดิบ'!$C$3:$CR$167,MATCH($C187,'dmc2564 ข้อมูลดิบ'!$C$3:$C$165,0),50)</f>
        <v>0</v>
      </c>
      <c r="R188" s="112">
        <f>INDEX('dmc2564 ข้อมูลดิบ'!$C$3:$CR$167,MATCH($C187,'dmc2564 ข้อมูลดิบ'!$C$3:$C$165,0),54)</f>
        <v>0</v>
      </c>
      <c r="S188" s="112">
        <f>INDEX('dmc2564 ข้อมูลดิบ'!$C$3:$CR$167,MATCH($C187,'dmc2564 ข้อมูลดิบ'!$C$3:$C$165,0),58)</f>
        <v>0</v>
      </c>
      <c r="T188" s="112">
        <f>Q188+R188+S188</f>
        <v>0</v>
      </c>
      <c r="U188" s="113">
        <f t="shared" si="38"/>
        <v>9</v>
      </c>
    </row>
    <row r="189" spans="2:21" ht="21" customHeight="1" thickTop="1">
      <c r="B189" s="174">
        <v>47</v>
      </c>
      <c r="C189" s="198" t="s">
        <v>179</v>
      </c>
      <c r="D189" s="194" t="s">
        <v>18</v>
      </c>
      <c r="E189" s="86">
        <f>VLOOKUP(C191,'จำนวนครู 25มิย64'!$A$3:$E$164,3,TRUE)</f>
        <v>1</v>
      </c>
      <c r="F189" s="86">
        <f>INDEX('dmc2564 ข้อมูลดิบ'!$C$3:$CR$167,MATCH($C191,'dmc2564 ข้อมูลดิบ'!$C$3:$C$165,0),3)</f>
        <v>2</v>
      </c>
      <c r="G189" s="86">
        <f>INDEX('dmc2564 ข้อมูลดิบ'!$C$3:$CR$167,MATCH($C191,'dmc2564 ข้อมูลดิบ'!$C$3:$C$165,0),7)</f>
        <v>3</v>
      </c>
      <c r="H189" s="86">
        <f>INDEX('dmc2564 ข้อมูลดิบ'!$C$3:$CR$167,MATCH($C191,'dmc2564 ข้อมูลดิบ'!$C$3:$C$165,0),11)</f>
        <v>1</v>
      </c>
      <c r="I189" s="86">
        <f>SUM(F189:H189)</f>
        <v>6</v>
      </c>
      <c r="J189" s="86">
        <f>INDEX('dmc2564 ข้อมูลดิบ'!$C$3:$CR$167,MATCH($C191,'dmc2564 ข้อมูลดิบ'!$C$3:$C$165,0),19)</f>
        <v>1</v>
      </c>
      <c r="K189" s="86">
        <f>INDEX('dmc2564 ข้อมูลดิบ'!$C$3:$CR$167,MATCH($C191,'dmc2564 ข้อมูลดิบ'!$C$3:$C$165,0),23)</f>
        <v>2</v>
      </c>
      <c r="L189" s="100">
        <f>INDEX('dmc2564 ข้อมูลดิบ'!$C$3:$CR$167,MATCH($C191,'dmc2564 ข้อมูลดิบ'!$C$3:$C$165,0),27)</f>
        <v>3</v>
      </c>
      <c r="M189" s="86">
        <f>INDEX('dmc2564 ข้อมูลดิบ'!$C$3:$CR$167,MATCH($C191,'dmc2564 ข้อมูลดิบ'!$C$3:$C$165,0),31)</f>
        <v>2</v>
      </c>
      <c r="N189" s="86">
        <f>INDEX('dmc2564 ข้อมูลดิบ'!$C$3:$CR$167,MATCH($C191,'dmc2564 ข้อมูลดิบ'!$C$3:$C$165,0),35)</f>
        <v>5</v>
      </c>
      <c r="O189" s="86">
        <f>INDEX('dmc2564 ข้อมูลดิบ'!$C$3:$CR$167,MATCH($C191,'dmc2564 ข้อมูลดิบ'!$C$3:$C$165,0),39)</f>
        <v>7</v>
      </c>
      <c r="P189" s="86">
        <f>J189+K189+L189+M189+N189+O189</f>
        <v>20</v>
      </c>
      <c r="Q189" s="86">
        <f>INDEX('dmc2564 ข้อมูลดิบ'!$C$3:$CR$167,MATCH($C191,'dmc2564 ข้อมูลดิบ'!$C$3:$C$165,0),47)</f>
        <v>0</v>
      </c>
      <c r="R189" s="86">
        <f>INDEX('dmc2564 ข้อมูลดิบ'!$C$3:$CR$167,MATCH($C191,'dmc2564 ข้อมูลดิบ'!$C$3:$C$165,0),51)</f>
        <v>0</v>
      </c>
      <c r="S189" s="86">
        <f>INDEX('dmc2564 ข้อมูลดิบ'!$C$3:$CR$167,MATCH($C191,'dmc2564 ข้อมูลดิบ'!$C$3:$C$165,0),55)</f>
        <v>0</v>
      </c>
      <c r="T189" s="86">
        <f>Q189+R189+S189</f>
        <v>0</v>
      </c>
      <c r="U189" s="101">
        <f t="shared" si="38"/>
        <v>26</v>
      </c>
    </row>
    <row r="190" spans="2:21" ht="21" customHeight="1">
      <c r="B190" s="174"/>
      <c r="C190" s="199" t="s">
        <v>266</v>
      </c>
      <c r="D190" s="192" t="s">
        <v>20</v>
      </c>
      <c r="E190" s="86">
        <f>VLOOKUP(C191,'จำนวนครู 25มิย64'!$A$3:$E$164,4,TRUE)</f>
        <v>3</v>
      </c>
      <c r="F190" s="104">
        <f>INDEX('dmc2564 ข้อมูลดิบ'!$C$3:$CR$167,MATCH($C191,'dmc2564 ข้อมูลดิบ'!$C$3:$C$165,0),4)</f>
        <v>1</v>
      </c>
      <c r="G190" s="104">
        <f>INDEX('dmc2564 ข้อมูลดิบ'!$C$3:$CR$167,MATCH($C191,'dmc2564 ข้อมูลดิบ'!$C$3:$C$165,0),8)</f>
        <v>2</v>
      </c>
      <c r="H190" s="104">
        <f>INDEX('dmc2564 ข้อมูลดิบ'!$C$3:$CR$167,MATCH($C191,'dmc2564 ข้อมูลดิบ'!$C$3:$C$165,0),12)</f>
        <v>1</v>
      </c>
      <c r="I190" s="104">
        <f>SUM(F190:H190)</f>
        <v>4</v>
      </c>
      <c r="J190" s="104">
        <f>INDEX('dmc2564 ข้อมูลดิบ'!$C$3:$CR$167,MATCH($C191,'dmc2564 ข้อมูลดิบ'!$C$3:$C$165,0),20)</f>
        <v>2</v>
      </c>
      <c r="K190" s="104">
        <f>INDEX('dmc2564 ข้อมูลดิบ'!$C$3:$CR$167,MATCH($C191,'dmc2564 ข้อมูลดิบ'!$C$3:$C$165,0),24)</f>
        <v>1</v>
      </c>
      <c r="L190" s="105">
        <f>INDEX('dmc2564 ข้อมูลดิบ'!$C$3:$CR$167,MATCH($C191,'dmc2564 ข้อมูลดิบ'!$C$3:$C$165,0),28)</f>
        <v>3</v>
      </c>
      <c r="M190" s="104">
        <f>INDEX('dmc2564 ข้อมูลดิบ'!$C$3:$CR$167,MATCH($C191,'dmc2564 ข้อมูลดิบ'!$C$3:$C$165,0),32)</f>
        <v>2</v>
      </c>
      <c r="N190" s="104">
        <f>INDEX('dmc2564 ข้อมูลดิบ'!$C$3:$CR$167,MATCH($C191,'dmc2564 ข้อมูลดิบ'!$C$3:$C$165,0),36)</f>
        <v>0</v>
      </c>
      <c r="O190" s="104">
        <f>INDEX('dmc2564 ข้อมูลดิบ'!$C$3:$CR$167,MATCH($C191,'dmc2564 ข้อมูลดิบ'!$C$3:$C$165,0),40)</f>
        <v>2</v>
      </c>
      <c r="P190" s="104">
        <f>J190+K190+L190+M190+N190+O190</f>
        <v>10</v>
      </c>
      <c r="Q190" s="104">
        <f>INDEX('dmc2564 ข้อมูลดิบ'!$C$3:$CR$167,MATCH($C191,'dmc2564 ข้อมูลดิบ'!$C$3:$C$165,0),48)</f>
        <v>0</v>
      </c>
      <c r="R190" s="104">
        <f>INDEX('dmc2564 ข้อมูลดิบ'!$C$3:$CR$167,MATCH($C191,'dmc2564 ข้อมูลดิบ'!$C$3:$C$165,0),52)</f>
        <v>0</v>
      </c>
      <c r="S190" s="104">
        <f>INDEX('dmc2564 ข้อมูลดิบ'!$C$3:$CR$167,MATCH($C191,'dmc2564 ข้อมูลดิบ'!$C$3:$C$165,0),56)</f>
        <v>0</v>
      </c>
      <c r="T190" s="104">
        <f>Q190+R190+S190</f>
        <v>0</v>
      </c>
      <c r="U190" s="106">
        <f t="shared" si="38"/>
        <v>14</v>
      </c>
    </row>
    <row r="191" spans="2:21" ht="21" customHeight="1">
      <c r="B191" s="174"/>
      <c r="C191" s="199">
        <v>64020053</v>
      </c>
      <c r="D191" s="193" t="s">
        <v>1</v>
      </c>
      <c r="E191" s="101">
        <f t="shared" ref="E191:T191" si="50">E189+E190</f>
        <v>4</v>
      </c>
      <c r="F191" s="106">
        <f t="shared" si="50"/>
        <v>3</v>
      </c>
      <c r="G191" s="106">
        <f t="shared" si="50"/>
        <v>5</v>
      </c>
      <c r="H191" s="106">
        <f t="shared" si="50"/>
        <v>2</v>
      </c>
      <c r="I191" s="106">
        <f t="shared" si="50"/>
        <v>10</v>
      </c>
      <c r="J191" s="106">
        <f t="shared" si="50"/>
        <v>3</v>
      </c>
      <c r="K191" s="106">
        <f t="shared" si="50"/>
        <v>3</v>
      </c>
      <c r="L191" s="108">
        <f t="shared" si="50"/>
        <v>6</v>
      </c>
      <c r="M191" s="106">
        <f t="shared" si="50"/>
        <v>4</v>
      </c>
      <c r="N191" s="106">
        <f t="shared" si="50"/>
        <v>5</v>
      </c>
      <c r="O191" s="106">
        <f t="shared" si="50"/>
        <v>9</v>
      </c>
      <c r="P191" s="106">
        <f t="shared" si="50"/>
        <v>30</v>
      </c>
      <c r="Q191" s="106">
        <f t="shared" si="50"/>
        <v>0</v>
      </c>
      <c r="R191" s="106">
        <f t="shared" si="50"/>
        <v>0</v>
      </c>
      <c r="S191" s="106">
        <f t="shared" si="50"/>
        <v>0</v>
      </c>
      <c r="T191" s="106">
        <f t="shared" si="50"/>
        <v>0</v>
      </c>
      <c r="U191" s="106">
        <f t="shared" si="38"/>
        <v>40</v>
      </c>
    </row>
    <row r="192" spans="2:21" ht="21" customHeight="1" thickBot="1">
      <c r="B192" s="178"/>
      <c r="C192" s="179" t="s">
        <v>553</v>
      </c>
      <c r="D192" s="156" t="s">
        <v>15</v>
      </c>
      <c r="E192" s="112"/>
      <c r="F192" s="112">
        <f>INDEX('dmc2564 ข้อมูลดิบ'!$C$3:$CR$167,MATCH($C191,'dmc2564 ข้อมูลดิบ'!$C$3:$C$165,0),6)</f>
        <v>1</v>
      </c>
      <c r="G192" s="112">
        <f>INDEX('dmc2564 ข้อมูลดิบ'!$C$3:$CR$167,MATCH($C191,'dmc2564 ข้อมูลดิบ'!$C$3:$C$165,0),10)</f>
        <v>1</v>
      </c>
      <c r="H192" s="112">
        <f>INDEX('dmc2564 ข้อมูลดิบ'!$C$3:$CR$167,MATCH($C191,'dmc2564 ข้อมูลดิบ'!$C$3:$C$165,0),14)</f>
        <v>1</v>
      </c>
      <c r="I192" s="112">
        <f>SUM(F192:H192)</f>
        <v>3</v>
      </c>
      <c r="J192" s="112">
        <f>INDEX('dmc2564 ข้อมูลดิบ'!$C$3:$CR$167,MATCH($C191,'dmc2564 ข้อมูลดิบ'!$C$3:$C$165,0),22)</f>
        <v>1</v>
      </c>
      <c r="K192" s="112">
        <f>INDEX('dmc2564 ข้อมูลดิบ'!$C$3:$CR$167,MATCH($C191,'dmc2564 ข้อมูลดิบ'!$C$3:$C$165,0),26)</f>
        <v>1</v>
      </c>
      <c r="L192" s="111">
        <f>INDEX('dmc2564 ข้อมูลดิบ'!$C$3:$CR$167,MATCH($C191,'dmc2564 ข้อมูลดิบ'!$C$3:$C$165,0),30)</f>
        <v>1</v>
      </c>
      <c r="M192" s="112">
        <f>INDEX('dmc2564 ข้อมูลดิบ'!$C$3:$CR$167,MATCH($C191,'dmc2564 ข้อมูลดิบ'!$C$3:$C$165,0),34)</f>
        <v>1</v>
      </c>
      <c r="N192" s="112">
        <f>INDEX('dmc2564 ข้อมูลดิบ'!$C$3:$CR$167,MATCH($C191,'dmc2564 ข้อมูลดิบ'!$C$3:$C$165,0),38)</f>
        <v>1</v>
      </c>
      <c r="O192" s="112">
        <f>INDEX('dmc2564 ข้อมูลดิบ'!$C$3:$CR$167,MATCH($C191,'dmc2564 ข้อมูลดิบ'!$C$3:$C$165,0),42)</f>
        <v>1</v>
      </c>
      <c r="P192" s="112">
        <f>J192+K192+L192+M192+N192+O192</f>
        <v>6</v>
      </c>
      <c r="Q192" s="112">
        <f>INDEX('dmc2564 ข้อมูลดิบ'!$C$3:$CR$167,MATCH($C191,'dmc2564 ข้อมูลดิบ'!$C$3:$C$165,0),50)</f>
        <v>0</v>
      </c>
      <c r="R192" s="112">
        <f>INDEX('dmc2564 ข้อมูลดิบ'!$C$3:$CR$167,MATCH($C191,'dmc2564 ข้อมูลดิบ'!$C$3:$C$165,0),54)</f>
        <v>0</v>
      </c>
      <c r="S192" s="112">
        <f>INDEX('dmc2564 ข้อมูลดิบ'!$C$3:$CR$167,MATCH($C191,'dmc2564 ข้อมูลดิบ'!$C$3:$C$165,0),58)</f>
        <v>0</v>
      </c>
      <c r="T192" s="112">
        <f>Q192+R192+S192</f>
        <v>0</v>
      </c>
      <c r="U192" s="113">
        <f t="shared" si="38"/>
        <v>9</v>
      </c>
    </row>
    <row r="193" spans="2:21" ht="21" customHeight="1" thickTop="1">
      <c r="B193" s="197">
        <v>48</v>
      </c>
      <c r="C193" s="200" t="s">
        <v>180</v>
      </c>
      <c r="D193" s="194" t="s">
        <v>18</v>
      </c>
      <c r="E193" s="86">
        <f>VLOOKUP(C195,'จำนวนครู 25มิย64'!$A$3:$E$164,3,TRUE)</f>
        <v>0</v>
      </c>
      <c r="F193" s="86">
        <f>INDEX('dmc2564 ข้อมูลดิบ'!$C$3:$CR$167,MATCH($C195,'dmc2564 ข้อมูลดิบ'!$C$3:$C$165,0),3)</f>
        <v>1</v>
      </c>
      <c r="G193" s="86">
        <f>INDEX('dmc2564 ข้อมูลดิบ'!$C$3:$CR$167,MATCH($C195,'dmc2564 ข้อมูลดิบ'!$C$3:$C$165,0),7)</f>
        <v>1</v>
      </c>
      <c r="H193" s="86">
        <f>INDEX('dmc2564 ข้อมูลดิบ'!$C$3:$CR$167,MATCH($C195,'dmc2564 ข้อมูลดิบ'!$C$3:$C$165,0),11)</f>
        <v>3</v>
      </c>
      <c r="I193" s="86">
        <f>SUM(F193:H193)</f>
        <v>5</v>
      </c>
      <c r="J193" s="86">
        <f>INDEX('dmc2564 ข้อมูลดิบ'!$C$3:$CR$167,MATCH($C195,'dmc2564 ข้อมูลดิบ'!$C$3:$C$165,0),19)</f>
        <v>3</v>
      </c>
      <c r="K193" s="86">
        <f>INDEX('dmc2564 ข้อมูลดิบ'!$C$3:$CR$167,MATCH($C195,'dmc2564 ข้อมูลดิบ'!$C$3:$C$165,0),23)</f>
        <v>2</v>
      </c>
      <c r="L193" s="100">
        <f>INDEX('dmc2564 ข้อมูลดิบ'!$C$3:$CR$167,MATCH($C195,'dmc2564 ข้อมูลดิบ'!$C$3:$C$165,0),27)</f>
        <v>0</v>
      </c>
      <c r="M193" s="86">
        <f>INDEX('dmc2564 ข้อมูลดิบ'!$C$3:$CR$167,MATCH($C195,'dmc2564 ข้อมูลดิบ'!$C$3:$C$165,0),31)</f>
        <v>3</v>
      </c>
      <c r="N193" s="86">
        <f>INDEX('dmc2564 ข้อมูลดิบ'!$C$3:$CR$167,MATCH($C195,'dmc2564 ข้อมูลดิบ'!$C$3:$C$165,0),35)</f>
        <v>2</v>
      </c>
      <c r="O193" s="86">
        <f>INDEX('dmc2564 ข้อมูลดิบ'!$C$3:$CR$167,MATCH($C195,'dmc2564 ข้อมูลดิบ'!$C$3:$C$165,0),39)</f>
        <v>3</v>
      </c>
      <c r="P193" s="86">
        <f>J193+K193+L193+M193+N193+O193</f>
        <v>13</v>
      </c>
      <c r="Q193" s="86">
        <f>INDEX('dmc2564 ข้อมูลดิบ'!$C$3:$CR$167,MATCH($C195,'dmc2564 ข้อมูลดิบ'!$C$3:$C$165,0),47)</f>
        <v>0</v>
      </c>
      <c r="R193" s="86">
        <f>INDEX('dmc2564 ข้อมูลดิบ'!$C$3:$CR$167,MATCH($C195,'dmc2564 ข้อมูลดิบ'!$C$3:$C$165,0),51)</f>
        <v>0</v>
      </c>
      <c r="S193" s="86">
        <f>INDEX('dmc2564 ข้อมูลดิบ'!$C$3:$CR$167,MATCH($C195,'dmc2564 ข้อมูลดิบ'!$C$3:$C$165,0),55)</f>
        <v>0</v>
      </c>
      <c r="T193" s="86">
        <f>Q193+R193+S193</f>
        <v>0</v>
      </c>
      <c r="U193" s="101">
        <f t="shared" si="38"/>
        <v>18</v>
      </c>
    </row>
    <row r="194" spans="2:21" ht="21" customHeight="1">
      <c r="B194" s="174"/>
      <c r="C194" s="199" t="s">
        <v>290</v>
      </c>
      <c r="D194" s="192" t="s">
        <v>20</v>
      </c>
      <c r="E194" s="86">
        <f>VLOOKUP(C195,'จำนวนครู 25มิย64'!$A$3:$E$164,4,TRUE)</f>
        <v>3</v>
      </c>
      <c r="F194" s="104">
        <f>INDEX('dmc2564 ข้อมูลดิบ'!$C$3:$CR$167,MATCH($C195,'dmc2564 ข้อมูลดิบ'!$C$3:$C$165,0),4)</f>
        <v>2</v>
      </c>
      <c r="G194" s="104">
        <f>INDEX('dmc2564 ข้อมูลดิบ'!$C$3:$CR$167,MATCH($C195,'dmc2564 ข้อมูลดิบ'!$C$3:$C$165,0),8)</f>
        <v>0</v>
      </c>
      <c r="H194" s="104">
        <f>INDEX('dmc2564 ข้อมูลดิบ'!$C$3:$CR$167,MATCH($C195,'dmc2564 ข้อมูลดิบ'!$C$3:$C$165,0),12)</f>
        <v>3</v>
      </c>
      <c r="I194" s="104">
        <f>SUM(F194:H194)</f>
        <v>5</v>
      </c>
      <c r="J194" s="104">
        <f>INDEX('dmc2564 ข้อมูลดิบ'!$C$3:$CR$167,MATCH($C195,'dmc2564 ข้อมูลดิบ'!$C$3:$C$165,0),20)</f>
        <v>2</v>
      </c>
      <c r="K194" s="104">
        <f>INDEX('dmc2564 ข้อมูลดิบ'!$C$3:$CR$167,MATCH($C195,'dmc2564 ข้อมูลดิบ'!$C$3:$C$165,0),24)</f>
        <v>0</v>
      </c>
      <c r="L194" s="105">
        <f>INDEX('dmc2564 ข้อมูลดิบ'!$C$3:$CR$167,MATCH($C195,'dmc2564 ข้อมูลดิบ'!$C$3:$C$165,0),28)</f>
        <v>1</v>
      </c>
      <c r="M194" s="104">
        <f>INDEX('dmc2564 ข้อมูลดิบ'!$C$3:$CR$167,MATCH($C195,'dmc2564 ข้อมูลดิบ'!$C$3:$C$165,0),32)</f>
        <v>0</v>
      </c>
      <c r="N194" s="104">
        <f>INDEX('dmc2564 ข้อมูลดิบ'!$C$3:$CR$167,MATCH($C195,'dmc2564 ข้อมูลดิบ'!$C$3:$C$165,0),36)</f>
        <v>2</v>
      </c>
      <c r="O194" s="104">
        <f>INDEX('dmc2564 ข้อมูลดิบ'!$C$3:$CR$167,MATCH($C195,'dmc2564 ข้อมูลดิบ'!$C$3:$C$165,0),40)</f>
        <v>1</v>
      </c>
      <c r="P194" s="104">
        <f>J194+K194+L194+M194+N194+O194</f>
        <v>6</v>
      </c>
      <c r="Q194" s="104">
        <f>INDEX('dmc2564 ข้อมูลดิบ'!$C$3:$CR$167,MATCH($C195,'dmc2564 ข้อมูลดิบ'!$C$3:$C$165,0),48)</f>
        <v>0</v>
      </c>
      <c r="R194" s="104">
        <f>INDEX('dmc2564 ข้อมูลดิบ'!$C$3:$CR$167,MATCH($C195,'dmc2564 ข้อมูลดิบ'!$C$3:$C$165,0),52)</f>
        <v>0</v>
      </c>
      <c r="S194" s="104">
        <f>INDEX('dmc2564 ข้อมูลดิบ'!$C$3:$CR$167,MATCH($C195,'dmc2564 ข้อมูลดิบ'!$C$3:$C$165,0),56)</f>
        <v>0</v>
      </c>
      <c r="T194" s="104">
        <f>Q194+R194+S194</f>
        <v>0</v>
      </c>
      <c r="U194" s="106">
        <f t="shared" si="38"/>
        <v>11</v>
      </c>
    </row>
    <row r="195" spans="2:21" ht="21" customHeight="1">
      <c r="B195" s="174"/>
      <c r="C195" s="199">
        <v>64020055</v>
      </c>
      <c r="D195" s="193" t="s">
        <v>1</v>
      </c>
      <c r="E195" s="101">
        <f>E193+E194</f>
        <v>3</v>
      </c>
      <c r="F195" s="106">
        <f t="shared" ref="F195:T195" si="51">F193+F194</f>
        <v>3</v>
      </c>
      <c r="G195" s="106">
        <f t="shared" si="51"/>
        <v>1</v>
      </c>
      <c r="H195" s="106">
        <f t="shared" si="51"/>
        <v>6</v>
      </c>
      <c r="I195" s="106">
        <f t="shared" si="51"/>
        <v>10</v>
      </c>
      <c r="J195" s="106">
        <f t="shared" si="51"/>
        <v>5</v>
      </c>
      <c r="K195" s="106">
        <f t="shared" si="51"/>
        <v>2</v>
      </c>
      <c r="L195" s="108">
        <f t="shared" si="51"/>
        <v>1</v>
      </c>
      <c r="M195" s="106">
        <f t="shared" si="51"/>
        <v>3</v>
      </c>
      <c r="N195" s="106">
        <f t="shared" si="51"/>
        <v>4</v>
      </c>
      <c r="O195" s="106">
        <f t="shared" si="51"/>
        <v>4</v>
      </c>
      <c r="P195" s="106">
        <f t="shared" si="51"/>
        <v>19</v>
      </c>
      <c r="Q195" s="106">
        <f t="shared" si="51"/>
        <v>0</v>
      </c>
      <c r="R195" s="106">
        <f t="shared" si="51"/>
        <v>0</v>
      </c>
      <c r="S195" s="106">
        <f t="shared" si="51"/>
        <v>0</v>
      </c>
      <c r="T195" s="106">
        <f t="shared" si="51"/>
        <v>0</v>
      </c>
      <c r="U195" s="106">
        <f t="shared" si="38"/>
        <v>29</v>
      </c>
    </row>
    <row r="196" spans="2:21" ht="21" customHeight="1" thickBot="1">
      <c r="B196" s="178"/>
      <c r="C196" s="179" t="s">
        <v>551</v>
      </c>
      <c r="D196" s="156" t="s">
        <v>15</v>
      </c>
      <c r="E196" s="112"/>
      <c r="F196" s="112">
        <f>INDEX('dmc2564 ข้อมูลดิบ'!$C$3:$CR$167,MATCH($C195,'dmc2564 ข้อมูลดิบ'!$C$3:$C$165,0),6)</f>
        <v>1</v>
      </c>
      <c r="G196" s="112">
        <f>INDEX('dmc2564 ข้อมูลดิบ'!$C$3:$CR$167,MATCH($C195,'dmc2564 ข้อมูลดิบ'!$C$3:$C$165,0),10)</f>
        <v>1</v>
      </c>
      <c r="H196" s="112">
        <f>INDEX('dmc2564 ข้อมูลดิบ'!$C$3:$CR$167,MATCH($C195,'dmc2564 ข้อมูลดิบ'!$C$3:$C$165,0),14)</f>
        <v>1</v>
      </c>
      <c r="I196" s="112">
        <f>SUM(F196:H196)</f>
        <v>3</v>
      </c>
      <c r="J196" s="112">
        <f>INDEX('dmc2564 ข้อมูลดิบ'!$C$3:$CR$167,MATCH($C195,'dmc2564 ข้อมูลดิบ'!$C$3:$C$165,0),22)</f>
        <v>1</v>
      </c>
      <c r="K196" s="112">
        <f>INDEX('dmc2564 ข้อมูลดิบ'!$C$3:$CR$167,MATCH($C195,'dmc2564 ข้อมูลดิบ'!$C$3:$C$165,0),26)</f>
        <v>1</v>
      </c>
      <c r="L196" s="111">
        <f>INDEX('dmc2564 ข้อมูลดิบ'!$C$3:$CR$167,MATCH($C195,'dmc2564 ข้อมูลดิบ'!$C$3:$C$165,0),30)</f>
        <v>1</v>
      </c>
      <c r="M196" s="112">
        <f>INDEX('dmc2564 ข้อมูลดิบ'!$C$3:$CR$167,MATCH($C195,'dmc2564 ข้อมูลดิบ'!$C$3:$C$165,0),34)</f>
        <v>1</v>
      </c>
      <c r="N196" s="112">
        <f>INDEX('dmc2564 ข้อมูลดิบ'!$C$3:$CR$167,MATCH($C195,'dmc2564 ข้อมูลดิบ'!$C$3:$C$165,0),38)</f>
        <v>1</v>
      </c>
      <c r="O196" s="112">
        <f>INDEX('dmc2564 ข้อมูลดิบ'!$C$3:$CR$167,MATCH($C195,'dmc2564 ข้อมูลดิบ'!$C$3:$C$165,0),42)</f>
        <v>1</v>
      </c>
      <c r="P196" s="112">
        <f>J196+K196+L196+M196+N196+O196</f>
        <v>6</v>
      </c>
      <c r="Q196" s="112">
        <f>INDEX('dmc2564 ข้อมูลดิบ'!$C$3:$CR$167,MATCH($C195,'dmc2564 ข้อมูลดิบ'!$C$3:$C$165,0),50)</f>
        <v>0</v>
      </c>
      <c r="R196" s="112">
        <f>INDEX('dmc2564 ข้อมูลดิบ'!$C$3:$CR$167,MATCH($C195,'dmc2564 ข้อมูลดิบ'!$C$3:$C$165,0),54)</f>
        <v>0</v>
      </c>
      <c r="S196" s="112">
        <f>INDEX('dmc2564 ข้อมูลดิบ'!$C$3:$CR$167,MATCH($C195,'dmc2564 ข้อมูลดิบ'!$C$3:$C$165,0),58)</f>
        <v>0</v>
      </c>
      <c r="T196" s="112">
        <f>Q196+R196+S196</f>
        <v>0</v>
      </c>
      <c r="U196" s="113">
        <f t="shared" si="38"/>
        <v>9</v>
      </c>
    </row>
    <row r="197" spans="2:21" ht="21" customHeight="1" thickTop="1">
      <c r="B197" s="197">
        <v>49</v>
      </c>
      <c r="C197" s="200" t="s">
        <v>177</v>
      </c>
      <c r="D197" s="194" t="s">
        <v>18</v>
      </c>
      <c r="E197" s="86">
        <f>VLOOKUP(C199,'จำนวนครู 25มิย64'!$A$3:$E$164,3,TRUE)</f>
        <v>4</v>
      </c>
      <c r="F197" s="86">
        <f>INDEX('dmc2564 ข้อมูลดิบ'!$C$3:$CR$167,MATCH($C199,'dmc2564 ข้อมูลดิบ'!$C$3:$C$165,0),3)</f>
        <v>0</v>
      </c>
      <c r="G197" s="86">
        <f>INDEX('dmc2564 ข้อมูลดิบ'!$C$3:$CR$167,MATCH($C199,'dmc2564 ข้อมูลดิบ'!$C$3:$C$165,0),7)</f>
        <v>11</v>
      </c>
      <c r="H197" s="86">
        <f>INDEX('dmc2564 ข้อมูลดิบ'!$C$3:$CR$167,MATCH($C199,'dmc2564 ข้อมูลดิบ'!$C$3:$C$165,0),11)</f>
        <v>8</v>
      </c>
      <c r="I197" s="86">
        <f>SUM(F197:H197)</f>
        <v>19</v>
      </c>
      <c r="J197" s="86">
        <f>INDEX('dmc2564 ข้อมูลดิบ'!$C$3:$CR$167,MATCH($C199,'dmc2564 ข้อมูลดิบ'!$C$3:$C$165,0),19)</f>
        <v>5</v>
      </c>
      <c r="K197" s="86">
        <f>INDEX('dmc2564 ข้อมูลดิบ'!$C$3:$CR$167,MATCH($C199,'dmc2564 ข้อมูลดิบ'!$C$3:$C$165,0),23)</f>
        <v>3</v>
      </c>
      <c r="L197" s="100">
        <f>INDEX('dmc2564 ข้อมูลดิบ'!$C$3:$CR$167,MATCH($C199,'dmc2564 ข้อมูลดิบ'!$C$3:$C$165,0),27)</f>
        <v>9</v>
      </c>
      <c r="M197" s="86">
        <f>INDEX('dmc2564 ข้อมูลดิบ'!$C$3:$CR$167,MATCH($C199,'dmc2564 ข้อมูลดิบ'!$C$3:$C$165,0),31)</f>
        <v>8</v>
      </c>
      <c r="N197" s="86">
        <f>INDEX('dmc2564 ข้อมูลดิบ'!$C$3:$CR$167,MATCH($C199,'dmc2564 ข้อมูลดิบ'!$C$3:$C$165,0),35)</f>
        <v>19</v>
      </c>
      <c r="O197" s="86">
        <f>INDEX('dmc2564 ข้อมูลดิบ'!$C$3:$CR$167,MATCH($C199,'dmc2564 ข้อมูลดิบ'!$C$3:$C$165,0),39)</f>
        <v>11</v>
      </c>
      <c r="P197" s="86">
        <f>J197+K197+L197+M197+N197+O197</f>
        <v>55</v>
      </c>
      <c r="Q197" s="86">
        <f>INDEX('dmc2564 ข้อมูลดิบ'!$C$3:$CR$167,MATCH($C199,'dmc2564 ข้อมูลดิบ'!$C$3:$C$165,0),47)</f>
        <v>0</v>
      </c>
      <c r="R197" s="86">
        <f>INDEX('dmc2564 ข้อมูลดิบ'!$C$3:$CR$167,MATCH($C199,'dmc2564 ข้อมูลดิบ'!$C$3:$C$165,0),51)</f>
        <v>0</v>
      </c>
      <c r="S197" s="86">
        <f>INDEX('dmc2564 ข้อมูลดิบ'!$C$3:$CR$167,MATCH($C199,'dmc2564 ข้อมูลดิบ'!$C$3:$C$165,0),55)</f>
        <v>0</v>
      </c>
      <c r="T197" s="86">
        <f>Q197+R197+S197</f>
        <v>0</v>
      </c>
      <c r="U197" s="101">
        <f t="shared" si="38"/>
        <v>74</v>
      </c>
    </row>
    <row r="198" spans="2:21" ht="21" customHeight="1">
      <c r="B198" s="174"/>
      <c r="C198" s="199" t="s">
        <v>178</v>
      </c>
      <c r="D198" s="192" t="s">
        <v>20</v>
      </c>
      <c r="E198" s="86">
        <f>VLOOKUP(C199,'จำนวนครู 25มิย64'!$A$3:$E$164,4,TRUE)</f>
        <v>7</v>
      </c>
      <c r="F198" s="104">
        <f>INDEX('dmc2564 ข้อมูลดิบ'!$C$3:$CR$167,MATCH($C199,'dmc2564 ข้อมูลดิบ'!$C$3:$C$165,0),4)</f>
        <v>0</v>
      </c>
      <c r="G198" s="104">
        <f>INDEX('dmc2564 ข้อมูลดิบ'!$C$3:$CR$167,MATCH($C199,'dmc2564 ข้อมูลดิบ'!$C$3:$C$165,0),8)</f>
        <v>7</v>
      </c>
      <c r="H198" s="104">
        <f>INDEX('dmc2564 ข้อมูลดิบ'!$C$3:$CR$167,MATCH($C199,'dmc2564 ข้อมูลดิบ'!$C$3:$C$165,0),12)</f>
        <v>0</v>
      </c>
      <c r="I198" s="104">
        <f>SUM(F198:H198)</f>
        <v>7</v>
      </c>
      <c r="J198" s="104">
        <f>INDEX('dmc2564 ข้อมูลดิบ'!$C$3:$CR$167,MATCH($C199,'dmc2564 ข้อมูลดิบ'!$C$3:$C$165,0),20)</f>
        <v>6</v>
      </c>
      <c r="K198" s="104">
        <f>INDEX('dmc2564 ข้อมูลดิบ'!$C$3:$CR$167,MATCH($C199,'dmc2564 ข้อมูลดิบ'!$C$3:$C$165,0),24)</f>
        <v>2</v>
      </c>
      <c r="L198" s="105">
        <f>INDEX('dmc2564 ข้อมูลดิบ'!$C$3:$CR$167,MATCH($C199,'dmc2564 ข้อมูลดิบ'!$C$3:$C$165,0),28)</f>
        <v>7</v>
      </c>
      <c r="M198" s="104">
        <f>INDEX('dmc2564 ข้อมูลดิบ'!$C$3:$CR$167,MATCH($C199,'dmc2564 ข้อมูลดิบ'!$C$3:$C$165,0),32)</f>
        <v>16</v>
      </c>
      <c r="N198" s="104">
        <f>INDEX('dmc2564 ข้อมูลดิบ'!$C$3:$CR$167,MATCH($C199,'dmc2564 ข้อมูลดิบ'!$C$3:$C$165,0),36)</f>
        <v>11</v>
      </c>
      <c r="O198" s="104">
        <f>INDEX('dmc2564 ข้อมูลดิบ'!$C$3:$CR$167,MATCH($C199,'dmc2564 ข้อมูลดิบ'!$C$3:$C$165,0),40)</f>
        <v>4</v>
      </c>
      <c r="P198" s="104">
        <f>J198+K198+L198+M198+N198+O198</f>
        <v>46</v>
      </c>
      <c r="Q198" s="104">
        <f>INDEX('dmc2564 ข้อมูลดิบ'!$C$3:$CR$167,MATCH($C199,'dmc2564 ข้อมูลดิบ'!$C$3:$C$165,0),48)</f>
        <v>0</v>
      </c>
      <c r="R198" s="104">
        <f>INDEX('dmc2564 ข้อมูลดิบ'!$C$3:$CR$167,MATCH($C199,'dmc2564 ข้อมูลดิบ'!$C$3:$C$165,0),52)</f>
        <v>0</v>
      </c>
      <c r="S198" s="104">
        <f>INDEX('dmc2564 ข้อมูลดิบ'!$C$3:$CR$167,MATCH($C199,'dmc2564 ข้อมูลดิบ'!$C$3:$C$165,0),56)</f>
        <v>0</v>
      </c>
      <c r="T198" s="104">
        <f>Q198+R198+S198</f>
        <v>0</v>
      </c>
      <c r="U198" s="106">
        <f t="shared" si="38"/>
        <v>53</v>
      </c>
    </row>
    <row r="199" spans="2:21" ht="21" customHeight="1">
      <c r="B199" s="174"/>
      <c r="C199" s="199">
        <v>64020057</v>
      </c>
      <c r="D199" s="193" t="s">
        <v>1</v>
      </c>
      <c r="E199" s="101">
        <f>E197+E198</f>
        <v>11</v>
      </c>
      <c r="F199" s="106">
        <f t="shared" ref="F199:T199" si="52">F197+F198</f>
        <v>0</v>
      </c>
      <c r="G199" s="106">
        <f t="shared" si="52"/>
        <v>18</v>
      </c>
      <c r="H199" s="106">
        <f t="shared" si="52"/>
        <v>8</v>
      </c>
      <c r="I199" s="106">
        <f t="shared" si="52"/>
        <v>26</v>
      </c>
      <c r="J199" s="106">
        <f t="shared" si="52"/>
        <v>11</v>
      </c>
      <c r="K199" s="106">
        <f t="shared" si="52"/>
        <v>5</v>
      </c>
      <c r="L199" s="108">
        <f t="shared" si="52"/>
        <v>16</v>
      </c>
      <c r="M199" s="106">
        <f t="shared" si="52"/>
        <v>24</v>
      </c>
      <c r="N199" s="106">
        <f t="shared" si="52"/>
        <v>30</v>
      </c>
      <c r="O199" s="106">
        <f t="shared" si="52"/>
        <v>15</v>
      </c>
      <c r="P199" s="106">
        <f t="shared" si="52"/>
        <v>101</v>
      </c>
      <c r="Q199" s="106">
        <f t="shared" si="52"/>
        <v>0</v>
      </c>
      <c r="R199" s="106">
        <f t="shared" si="52"/>
        <v>0</v>
      </c>
      <c r="S199" s="106">
        <f t="shared" si="52"/>
        <v>0</v>
      </c>
      <c r="T199" s="106">
        <f t="shared" si="52"/>
        <v>0</v>
      </c>
      <c r="U199" s="106">
        <f t="shared" si="38"/>
        <v>127</v>
      </c>
    </row>
    <row r="200" spans="2:21" ht="21" customHeight="1" thickBot="1">
      <c r="B200" s="178"/>
      <c r="C200" s="179" t="s">
        <v>549</v>
      </c>
      <c r="D200" s="156" t="s">
        <v>15</v>
      </c>
      <c r="E200" s="112"/>
      <c r="F200" s="112">
        <f>INDEX('dmc2564 ข้อมูลดิบ'!$C$3:$CR$167,MATCH($C199,'dmc2564 ข้อมูลดิบ'!$C$3:$C$165,0),6)</f>
        <v>0</v>
      </c>
      <c r="G200" s="112">
        <f>INDEX('dmc2564 ข้อมูลดิบ'!$C$3:$CR$167,MATCH($C199,'dmc2564 ข้อมูลดิบ'!$C$3:$C$165,0),10)</f>
        <v>1</v>
      </c>
      <c r="H200" s="112">
        <f>INDEX('dmc2564 ข้อมูลดิบ'!$C$3:$CR$167,MATCH($C199,'dmc2564 ข้อมูลดิบ'!$C$3:$C$165,0),14)</f>
        <v>1</v>
      </c>
      <c r="I200" s="112">
        <f>SUM(F200:H200)</f>
        <v>2</v>
      </c>
      <c r="J200" s="112">
        <f>INDEX('dmc2564 ข้อมูลดิบ'!$C$3:$CR$167,MATCH($C199,'dmc2564 ข้อมูลดิบ'!$C$3:$C$165,0),22)</f>
        <v>1</v>
      </c>
      <c r="K200" s="112">
        <f>INDEX('dmc2564 ข้อมูลดิบ'!$C$3:$CR$167,MATCH($C199,'dmc2564 ข้อมูลดิบ'!$C$3:$C$165,0),26)</f>
        <v>1</v>
      </c>
      <c r="L200" s="111">
        <f>INDEX('dmc2564 ข้อมูลดิบ'!$C$3:$CR$167,MATCH($C199,'dmc2564 ข้อมูลดิบ'!$C$3:$C$165,0),30)</f>
        <v>1</v>
      </c>
      <c r="M200" s="112">
        <f>INDEX('dmc2564 ข้อมูลดิบ'!$C$3:$CR$167,MATCH($C199,'dmc2564 ข้อมูลดิบ'!$C$3:$C$165,0),34)</f>
        <v>1</v>
      </c>
      <c r="N200" s="112">
        <f>INDEX('dmc2564 ข้อมูลดิบ'!$C$3:$CR$167,MATCH($C199,'dmc2564 ข้อมูลดิบ'!$C$3:$C$165,0),38)</f>
        <v>1</v>
      </c>
      <c r="O200" s="112">
        <f>INDEX('dmc2564 ข้อมูลดิบ'!$C$3:$CR$167,MATCH($C199,'dmc2564 ข้อมูลดิบ'!$C$3:$C$165,0),42)</f>
        <v>1</v>
      </c>
      <c r="P200" s="112">
        <f>J200+K200+L200+M200+N200+O200</f>
        <v>6</v>
      </c>
      <c r="Q200" s="112">
        <f>INDEX('dmc2564 ข้อมูลดิบ'!$C$3:$CR$167,MATCH($C199,'dmc2564 ข้อมูลดิบ'!$C$3:$C$165,0),50)</f>
        <v>0</v>
      </c>
      <c r="R200" s="112">
        <f>INDEX('dmc2564 ข้อมูลดิบ'!$C$3:$CR$167,MATCH($C199,'dmc2564 ข้อมูลดิบ'!$C$3:$C$165,0),54)</f>
        <v>0</v>
      </c>
      <c r="S200" s="112">
        <f>INDEX('dmc2564 ข้อมูลดิบ'!$C$3:$CR$167,MATCH($C199,'dmc2564 ข้อมูลดิบ'!$C$3:$C$165,0),58)</f>
        <v>0</v>
      </c>
      <c r="T200" s="112">
        <f>Q200+R200+S200</f>
        <v>0</v>
      </c>
      <c r="U200" s="113">
        <f t="shared" si="38"/>
        <v>8</v>
      </c>
    </row>
    <row r="201" spans="2:21" ht="21" customHeight="1" thickTop="1">
      <c r="B201" s="174">
        <v>50</v>
      </c>
      <c r="C201" s="198" t="s">
        <v>175</v>
      </c>
      <c r="D201" s="194" t="s">
        <v>18</v>
      </c>
      <c r="E201" s="86">
        <f>VLOOKUP(C203,'จำนวนครู 25มิย64'!$A$3:$E$164,3,TRUE)</f>
        <v>2</v>
      </c>
      <c r="F201" s="86">
        <f>INDEX('dmc2564 ข้อมูลดิบ'!$C$3:$CR$167,MATCH($C203,'dmc2564 ข้อมูลดิบ'!$C$3:$C$165,0),3)</f>
        <v>6</v>
      </c>
      <c r="G201" s="86">
        <f>INDEX('dmc2564 ข้อมูลดิบ'!$C$3:$CR$167,MATCH($C203,'dmc2564 ข้อมูลดิบ'!$C$3:$C$165,0),7)</f>
        <v>1</v>
      </c>
      <c r="H201" s="86">
        <f>INDEX('dmc2564 ข้อมูลดิบ'!$C$3:$CR$167,MATCH($C203,'dmc2564 ข้อมูลดิบ'!$C$3:$C$165,0),11)</f>
        <v>4</v>
      </c>
      <c r="I201" s="86">
        <f>SUM(F201:H201)</f>
        <v>11</v>
      </c>
      <c r="J201" s="86">
        <f>INDEX('dmc2564 ข้อมูลดิบ'!$C$3:$CR$167,MATCH($C203,'dmc2564 ข้อมูลดิบ'!$C$3:$C$165,0),19)</f>
        <v>4</v>
      </c>
      <c r="K201" s="86">
        <f>INDEX('dmc2564 ข้อมูลดิบ'!$C$3:$CR$167,MATCH($C203,'dmc2564 ข้อมูลดิบ'!$C$3:$C$165,0),23)</f>
        <v>5</v>
      </c>
      <c r="L201" s="100">
        <f>INDEX('dmc2564 ข้อมูลดิบ'!$C$3:$CR$167,MATCH($C203,'dmc2564 ข้อมูลดิบ'!$C$3:$C$165,0),27)</f>
        <v>5</v>
      </c>
      <c r="M201" s="86">
        <f>INDEX('dmc2564 ข้อมูลดิบ'!$C$3:$CR$167,MATCH($C203,'dmc2564 ข้อมูลดิบ'!$C$3:$C$165,0),31)</f>
        <v>5</v>
      </c>
      <c r="N201" s="86">
        <f>INDEX('dmc2564 ข้อมูลดิบ'!$C$3:$CR$167,MATCH($C203,'dmc2564 ข้อมูลดิบ'!$C$3:$C$165,0),35)</f>
        <v>5</v>
      </c>
      <c r="O201" s="86">
        <f>INDEX('dmc2564 ข้อมูลดิบ'!$C$3:$CR$167,MATCH($C203,'dmc2564 ข้อมูลดิบ'!$C$3:$C$165,0),39)</f>
        <v>3</v>
      </c>
      <c r="P201" s="86">
        <f>J201+K201+L201+M201+N201+O201</f>
        <v>27</v>
      </c>
      <c r="Q201" s="86">
        <f>INDEX('dmc2564 ข้อมูลดิบ'!$C$3:$CR$167,MATCH($C203,'dmc2564 ข้อมูลดิบ'!$C$3:$C$165,0),47)</f>
        <v>0</v>
      </c>
      <c r="R201" s="86">
        <f>INDEX('dmc2564 ข้อมูลดิบ'!$C$3:$CR$167,MATCH($C203,'dmc2564 ข้อมูลดิบ'!$C$3:$C$165,0),51)</f>
        <v>0</v>
      </c>
      <c r="S201" s="86">
        <f>INDEX('dmc2564 ข้อมูลดิบ'!$C$3:$CR$167,MATCH($C203,'dmc2564 ข้อมูลดิบ'!$C$3:$C$165,0),55)</f>
        <v>0</v>
      </c>
      <c r="T201" s="86">
        <f>Q201+R201+S201</f>
        <v>0</v>
      </c>
      <c r="U201" s="101">
        <f t="shared" si="38"/>
        <v>38</v>
      </c>
    </row>
    <row r="202" spans="2:21" ht="21" customHeight="1">
      <c r="B202" s="174"/>
      <c r="C202" s="199" t="s">
        <v>176</v>
      </c>
      <c r="D202" s="192" t="s">
        <v>20</v>
      </c>
      <c r="E202" s="86">
        <f>VLOOKUP(C203,'จำนวนครู 25มิย64'!$A$3:$E$164,4,TRUE)</f>
        <v>4</v>
      </c>
      <c r="F202" s="104">
        <f>INDEX('dmc2564 ข้อมูลดิบ'!$C$3:$CR$167,MATCH($C203,'dmc2564 ข้อมูลดิบ'!$C$3:$C$165,0),4)</f>
        <v>2</v>
      </c>
      <c r="G202" s="104">
        <f>INDEX('dmc2564 ข้อมูลดิบ'!$C$3:$CR$167,MATCH($C203,'dmc2564 ข้อมูลดิบ'!$C$3:$C$165,0),8)</f>
        <v>4</v>
      </c>
      <c r="H202" s="104">
        <f>INDEX('dmc2564 ข้อมูลดิบ'!$C$3:$CR$167,MATCH($C203,'dmc2564 ข้อมูลดิบ'!$C$3:$C$165,0),12)</f>
        <v>3</v>
      </c>
      <c r="I202" s="104">
        <f>SUM(F202:H202)</f>
        <v>9</v>
      </c>
      <c r="J202" s="104">
        <f>INDEX('dmc2564 ข้อมูลดิบ'!$C$3:$CR$167,MATCH($C203,'dmc2564 ข้อมูลดิบ'!$C$3:$C$165,0),20)</f>
        <v>7</v>
      </c>
      <c r="K202" s="104">
        <f>INDEX('dmc2564 ข้อมูลดิบ'!$C$3:$CR$167,MATCH($C203,'dmc2564 ข้อมูลดิบ'!$C$3:$C$165,0),24)</f>
        <v>4</v>
      </c>
      <c r="L202" s="105">
        <f>INDEX('dmc2564 ข้อมูลดิบ'!$C$3:$CR$167,MATCH($C203,'dmc2564 ข้อมูลดิบ'!$C$3:$C$165,0),28)</f>
        <v>3</v>
      </c>
      <c r="M202" s="104">
        <f>INDEX('dmc2564 ข้อมูลดิบ'!$C$3:$CR$167,MATCH($C203,'dmc2564 ข้อมูลดิบ'!$C$3:$C$165,0),32)</f>
        <v>3</v>
      </c>
      <c r="N202" s="104">
        <f>INDEX('dmc2564 ข้อมูลดิบ'!$C$3:$CR$167,MATCH($C203,'dmc2564 ข้อมูลดิบ'!$C$3:$C$165,0),36)</f>
        <v>9</v>
      </c>
      <c r="O202" s="104">
        <f>INDEX('dmc2564 ข้อมูลดิบ'!$C$3:$CR$167,MATCH($C203,'dmc2564 ข้อมูลดิบ'!$C$3:$C$165,0),40)</f>
        <v>6</v>
      </c>
      <c r="P202" s="104">
        <f>J202+K202+L202+M202+N202+O202</f>
        <v>32</v>
      </c>
      <c r="Q202" s="104">
        <f>INDEX('dmc2564 ข้อมูลดิบ'!$C$3:$CR$167,MATCH($C203,'dmc2564 ข้อมูลดิบ'!$C$3:$C$165,0),48)</f>
        <v>0</v>
      </c>
      <c r="R202" s="104">
        <f>INDEX('dmc2564 ข้อมูลดิบ'!$C$3:$CR$167,MATCH($C203,'dmc2564 ข้อมูลดิบ'!$C$3:$C$165,0),52)</f>
        <v>0</v>
      </c>
      <c r="S202" s="104">
        <f>INDEX('dmc2564 ข้อมูลดิบ'!$C$3:$CR$167,MATCH($C203,'dmc2564 ข้อมูลดิบ'!$C$3:$C$165,0),56)</f>
        <v>0</v>
      </c>
      <c r="T202" s="104">
        <f>Q202+R202+S202</f>
        <v>0</v>
      </c>
      <c r="U202" s="106">
        <f t="shared" si="38"/>
        <v>41</v>
      </c>
    </row>
    <row r="203" spans="2:21" ht="21" customHeight="1">
      <c r="B203" s="174"/>
      <c r="C203" s="199">
        <v>64020058</v>
      </c>
      <c r="D203" s="193" t="s">
        <v>1</v>
      </c>
      <c r="E203" s="101">
        <f t="shared" ref="E203:T203" si="53">E201+E202</f>
        <v>6</v>
      </c>
      <c r="F203" s="106">
        <f t="shared" si="53"/>
        <v>8</v>
      </c>
      <c r="G203" s="106">
        <f t="shared" si="53"/>
        <v>5</v>
      </c>
      <c r="H203" s="106">
        <f t="shared" si="53"/>
        <v>7</v>
      </c>
      <c r="I203" s="106">
        <f t="shared" si="53"/>
        <v>20</v>
      </c>
      <c r="J203" s="106">
        <f t="shared" si="53"/>
        <v>11</v>
      </c>
      <c r="K203" s="106">
        <f t="shared" si="53"/>
        <v>9</v>
      </c>
      <c r="L203" s="108">
        <f t="shared" si="53"/>
        <v>8</v>
      </c>
      <c r="M203" s="106">
        <f t="shared" si="53"/>
        <v>8</v>
      </c>
      <c r="N203" s="106">
        <f t="shared" si="53"/>
        <v>14</v>
      </c>
      <c r="O203" s="106">
        <f t="shared" si="53"/>
        <v>9</v>
      </c>
      <c r="P203" s="106">
        <f t="shared" si="53"/>
        <v>59</v>
      </c>
      <c r="Q203" s="106">
        <f t="shared" si="53"/>
        <v>0</v>
      </c>
      <c r="R203" s="106">
        <f t="shared" si="53"/>
        <v>0</v>
      </c>
      <c r="S203" s="106">
        <f t="shared" si="53"/>
        <v>0</v>
      </c>
      <c r="T203" s="106">
        <f t="shared" si="53"/>
        <v>0</v>
      </c>
      <c r="U203" s="106">
        <f t="shared" si="38"/>
        <v>79</v>
      </c>
    </row>
    <row r="204" spans="2:21" ht="21" customHeight="1" thickBot="1">
      <c r="B204" s="178"/>
      <c r="C204" s="179" t="s">
        <v>496</v>
      </c>
      <c r="D204" s="156" t="s">
        <v>15</v>
      </c>
      <c r="E204" s="112"/>
      <c r="F204" s="112">
        <f>INDEX('dmc2564 ข้อมูลดิบ'!$C$3:$CR$167,MATCH($C203,'dmc2564 ข้อมูลดิบ'!$C$3:$C$165,0),6)</f>
        <v>1</v>
      </c>
      <c r="G204" s="112">
        <f>INDEX('dmc2564 ข้อมูลดิบ'!$C$3:$CR$167,MATCH($C203,'dmc2564 ข้อมูลดิบ'!$C$3:$C$165,0),10)</f>
        <v>1</v>
      </c>
      <c r="H204" s="112">
        <f>INDEX('dmc2564 ข้อมูลดิบ'!$C$3:$CR$167,MATCH($C203,'dmc2564 ข้อมูลดิบ'!$C$3:$C$165,0),14)</f>
        <v>1</v>
      </c>
      <c r="I204" s="112">
        <f>SUM(F204:H204)</f>
        <v>3</v>
      </c>
      <c r="J204" s="112">
        <f>INDEX('dmc2564 ข้อมูลดิบ'!$C$3:$CR$167,MATCH($C203,'dmc2564 ข้อมูลดิบ'!$C$3:$C$165,0),22)</f>
        <v>1</v>
      </c>
      <c r="K204" s="112">
        <f>INDEX('dmc2564 ข้อมูลดิบ'!$C$3:$CR$167,MATCH($C203,'dmc2564 ข้อมูลดิบ'!$C$3:$C$165,0),26)</f>
        <v>1</v>
      </c>
      <c r="L204" s="111">
        <f>INDEX('dmc2564 ข้อมูลดิบ'!$C$3:$CR$167,MATCH($C203,'dmc2564 ข้อมูลดิบ'!$C$3:$C$165,0),30)</f>
        <v>1</v>
      </c>
      <c r="M204" s="112">
        <f>INDEX('dmc2564 ข้อมูลดิบ'!$C$3:$CR$167,MATCH($C203,'dmc2564 ข้อมูลดิบ'!$C$3:$C$165,0),34)</f>
        <v>1</v>
      </c>
      <c r="N204" s="112">
        <f>INDEX('dmc2564 ข้อมูลดิบ'!$C$3:$CR$167,MATCH($C203,'dmc2564 ข้อมูลดิบ'!$C$3:$C$165,0),38)</f>
        <v>1</v>
      </c>
      <c r="O204" s="112">
        <f>INDEX('dmc2564 ข้อมูลดิบ'!$C$3:$CR$167,MATCH($C203,'dmc2564 ข้อมูลดิบ'!$C$3:$C$165,0),42)</f>
        <v>1</v>
      </c>
      <c r="P204" s="112">
        <f>J204+K204+L204+M204+N204+O204</f>
        <v>6</v>
      </c>
      <c r="Q204" s="112">
        <f>INDEX('dmc2564 ข้อมูลดิบ'!$C$3:$CR$167,MATCH($C203,'dmc2564 ข้อมูลดิบ'!$C$3:$C$165,0),50)</f>
        <v>0</v>
      </c>
      <c r="R204" s="112">
        <f>INDEX('dmc2564 ข้อมูลดิบ'!$C$3:$CR$167,MATCH($C203,'dmc2564 ข้อมูลดิบ'!$C$3:$C$165,0),54)</f>
        <v>0</v>
      </c>
      <c r="S204" s="112">
        <f>INDEX('dmc2564 ข้อมูลดิบ'!$C$3:$CR$167,MATCH($C203,'dmc2564 ข้อมูลดิบ'!$C$3:$C$165,0),58)</f>
        <v>0</v>
      </c>
      <c r="T204" s="112">
        <f>Q204+R204+S204</f>
        <v>0</v>
      </c>
      <c r="U204" s="113">
        <f t="shared" si="38"/>
        <v>9</v>
      </c>
    </row>
    <row r="205" spans="2:21" ht="21" customHeight="1" thickTop="1">
      <c r="B205" s="174">
        <v>51</v>
      </c>
      <c r="C205" s="198" t="s">
        <v>173</v>
      </c>
      <c r="D205" s="194" t="s">
        <v>18</v>
      </c>
      <c r="E205" s="86">
        <f>VLOOKUP(C207,'จำนวนครู 25มิย64'!$A$3:$E$164,3,TRUE)</f>
        <v>4</v>
      </c>
      <c r="F205" s="104">
        <f>INDEX('dmc2564 ข้อมูลดิบ'!$C$3:$CR$167,MATCH($C207,'dmc2564 ข้อมูลดิบ'!$C$3:$C$165,0),3)</f>
        <v>0</v>
      </c>
      <c r="G205" s="104">
        <f>INDEX('dmc2564 ข้อมูลดิบ'!$C$3:$CR$167,MATCH($C207,'dmc2564 ข้อมูลดิบ'!$C$3:$C$165,0),7)</f>
        <v>12</v>
      </c>
      <c r="H205" s="104">
        <f>INDEX('dmc2564 ข้อมูลดิบ'!$C$3:$CR$167,MATCH($C207,'dmc2564 ข้อมูลดิบ'!$C$3:$C$165,0),11)</f>
        <v>13</v>
      </c>
      <c r="I205" s="104">
        <f>SUM(F205:H205)</f>
        <v>25</v>
      </c>
      <c r="J205" s="86">
        <f>INDEX('dmc2564 ข้อมูลดิบ'!$C$3:$CR$167,MATCH($C207,'dmc2564 ข้อมูลดิบ'!$C$3:$C$165,0),19)</f>
        <v>18</v>
      </c>
      <c r="K205" s="86">
        <f>INDEX('dmc2564 ข้อมูลดิบ'!$C$3:$CR$167,MATCH($C207,'dmc2564 ข้อมูลดิบ'!$C$3:$C$165,0),23)</f>
        <v>17</v>
      </c>
      <c r="L205" s="100">
        <f>INDEX('dmc2564 ข้อมูลดิบ'!$C$3:$CR$167,MATCH($C207,'dmc2564 ข้อมูลดิบ'!$C$3:$C$165,0),27)</f>
        <v>16</v>
      </c>
      <c r="M205" s="86">
        <f>INDEX('dmc2564 ข้อมูลดิบ'!$C$3:$CR$167,MATCH($C207,'dmc2564 ข้อมูลดิบ'!$C$3:$C$165,0),31)</f>
        <v>22</v>
      </c>
      <c r="N205" s="86">
        <f>INDEX('dmc2564 ข้อมูลดิบ'!$C$3:$CR$167,MATCH($C207,'dmc2564 ข้อมูลดิบ'!$C$3:$C$165,0),35)</f>
        <v>18</v>
      </c>
      <c r="O205" s="86">
        <f>INDEX('dmc2564 ข้อมูลดิบ'!$C$3:$CR$167,MATCH($C207,'dmc2564 ข้อมูลดิบ'!$C$3:$C$165,0),39)</f>
        <v>15</v>
      </c>
      <c r="P205" s="86">
        <f>J205+K205+L205+M205+N205+O205</f>
        <v>106</v>
      </c>
      <c r="Q205" s="86">
        <f>INDEX('dmc2564 ข้อมูลดิบ'!$C$3:$CR$167,MATCH($C207,'dmc2564 ข้อมูลดิบ'!$C$3:$C$165,0),47)</f>
        <v>20</v>
      </c>
      <c r="R205" s="86">
        <f>INDEX('dmc2564 ข้อมูลดิบ'!$C$3:$CR$167,MATCH($C207,'dmc2564 ข้อมูลดิบ'!$C$3:$C$165,0),51)</f>
        <v>17</v>
      </c>
      <c r="S205" s="86">
        <f>INDEX('dmc2564 ข้อมูลดิบ'!$C$3:$CR$167,MATCH($C207,'dmc2564 ข้อมูลดิบ'!$C$3:$C$165,0),55)</f>
        <v>23</v>
      </c>
      <c r="T205" s="86">
        <f>Q205+R205+S205</f>
        <v>60</v>
      </c>
      <c r="U205" s="101">
        <f t="shared" si="38"/>
        <v>191</v>
      </c>
    </row>
    <row r="206" spans="2:21" ht="21" customHeight="1">
      <c r="B206" s="174"/>
      <c r="C206" s="199" t="s">
        <v>174</v>
      </c>
      <c r="D206" s="192" t="s">
        <v>20</v>
      </c>
      <c r="E206" s="86">
        <f>VLOOKUP(C207,'จำนวนครู 25มิย64'!$A$3:$E$164,4,TRUE)</f>
        <v>15</v>
      </c>
      <c r="F206" s="104">
        <f>INDEX('dmc2564 ข้อมูลดิบ'!$C$3:$CR$167,MATCH($C207,'dmc2564 ข้อมูลดิบ'!$C$3:$C$165,0),4)</f>
        <v>0</v>
      </c>
      <c r="G206" s="104">
        <f>INDEX('dmc2564 ข้อมูลดิบ'!$C$3:$CR$167,MATCH($C207,'dmc2564 ข้อมูลดิบ'!$C$3:$C$165,0),8)</f>
        <v>19</v>
      </c>
      <c r="H206" s="104">
        <f>INDEX('dmc2564 ข้อมูลดิบ'!$C$3:$CR$167,MATCH($C207,'dmc2564 ข้อมูลดิบ'!$C$3:$C$165,0),12)</f>
        <v>21</v>
      </c>
      <c r="I206" s="104">
        <f>SUM(F206:H206)</f>
        <v>40</v>
      </c>
      <c r="J206" s="104">
        <f>INDEX('dmc2564 ข้อมูลดิบ'!$C$3:$CR$167,MATCH($C207,'dmc2564 ข้อมูลดิบ'!$C$3:$C$165,0),20)</f>
        <v>13</v>
      </c>
      <c r="K206" s="104">
        <f>INDEX('dmc2564 ข้อมูลดิบ'!$C$3:$CR$167,MATCH($C207,'dmc2564 ข้อมูลดิบ'!$C$3:$C$165,0),24)</f>
        <v>14</v>
      </c>
      <c r="L206" s="105">
        <f>INDEX('dmc2564 ข้อมูลดิบ'!$C$3:$CR$167,MATCH($C207,'dmc2564 ข้อมูลดิบ'!$C$3:$C$165,0),28)</f>
        <v>19</v>
      </c>
      <c r="M206" s="104">
        <f>INDEX('dmc2564 ข้อมูลดิบ'!$C$3:$CR$167,MATCH($C207,'dmc2564 ข้อมูลดิบ'!$C$3:$C$165,0),32)</f>
        <v>24</v>
      </c>
      <c r="N206" s="104">
        <f>INDEX('dmc2564 ข้อมูลดิบ'!$C$3:$CR$167,MATCH($C207,'dmc2564 ข้อมูลดิบ'!$C$3:$C$165,0),36)</f>
        <v>21</v>
      </c>
      <c r="O206" s="104">
        <f>INDEX('dmc2564 ข้อมูลดิบ'!$C$3:$CR$167,MATCH($C207,'dmc2564 ข้อมูลดิบ'!$C$3:$C$165,0),40)</f>
        <v>16</v>
      </c>
      <c r="P206" s="104">
        <f>J206+K206+L206+M206+N206+O206</f>
        <v>107</v>
      </c>
      <c r="Q206" s="104">
        <f>INDEX('dmc2564 ข้อมูลดิบ'!$C$3:$CR$167,MATCH($C207,'dmc2564 ข้อมูลดิบ'!$C$3:$C$165,0),48)</f>
        <v>5</v>
      </c>
      <c r="R206" s="104">
        <f>INDEX('dmc2564 ข้อมูลดิบ'!$C$3:$CR$167,MATCH($C207,'dmc2564 ข้อมูลดิบ'!$C$3:$C$165,0),52)</f>
        <v>15</v>
      </c>
      <c r="S206" s="104">
        <f>INDEX('dmc2564 ข้อมูลดิบ'!$C$3:$CR$167,MATCH($C207,'dmc2564 ข้อมูลดิบ'!$C$3:$C$165,0),56)</f>
        <v>22</v>
      </c>
      <c r="T206" s="104">
        <f>Q206+R206+S206</f>
        <v>42</v>
      </c>
      <c r="U206" s="106">
        <f t="shared" si="38"/>
        <v>189</v>
      </c>
    </row>
    <row r="207" spans="2:21" ht="21" customHeight="1">
      <c r="B207" s="174"/>
      <c r="C207" s="199">
        <v>64020059</v>
      </c>
      <c r="D207" s="193" t="s">
        <v>1</v>
      </c>
      <c r="E207" s="101">
        <f>E205+E206</f>
        <v>19</v>
      </c>
      <c r="F207" s="106">
        <f t="shared" ref="F207:T207" si="54">F205+F206</f>
        <v>0</v>
      </c>
      <c r="G207" s="106">
        <f t="shared" si="54"/>
        <v>31</v>
      </c>
      <c r="H207" s="106">
        <f t="shared" si="54"/>
        <v>34</v>
      </c>
      <c r="I207" s="106">
        <f t="shared" si="54"/>
        <v>65</v>
      </c>
      <c r="J207" s="106">
        <f t="shared" si="54"/>
        <v>31</v>
      </c>
      <c r="K207" s="106">
        <f t="shared" si="54"/>
        <v>31</v>
      </c>
      <c r="L207" s="108">
        <f t="shared" si="54"/>
        <v>35</v>
      </c>
      <c r="M207" s="106">
        <f t="shared" si="54"/>
        <v>46</v>
      </c>
      <c r="N207" s="106">
        <f t="shared" si="54"/>
        <v>39</v>
      </c>
      <c r="O207" s="106">
        <f t="shared" si="54"/>
        <v>31</v>
      </c>
      <c r="P207" s="106">
        <f t="shared" si="54"/>
        <v>213</v>
      </c>
      <c r="Q207" s="106">
        <f t="shared" si="54"/>
        <v>25</v>
      </c>
      <c r="R207" s="106">
        <f t="shared" si="54"/>
        <v>32</v>
      </c>
      <c r="S207" s="106">
        <f t="shared" si="54"/>
        <v>45</v>
      </c>
      <c r="T207" s="106">
        <f t="shared" si="54"/>
        <v>102</v>
      </c>
      <c r="U207" s="106">
        <f t="shared" si="38"/>
        <v>380</v>
      </c>
    </row>
    <row r="208" spans="2:21" ht="21" customHeight="1" thickBot="1">
      <c r="B208" s="178"/>
      <c r="C208" s="179" t="s">
        <v>611</v>
      </c>
      <c r="D208" s="156" t="s">
        <v>15</v>
      </c>
      <c r="E208" s="112"/>
      <c r="F208" s="112">
        <f>INDEX('dmc2564 ข้อมูลดิบ'!$C$3:$CR$167,MATCH($C207,'dmc2564 ข้อมูลดิบ'!$C$3:$C$165,0),6)</f>
        <v>0</v>
      </c>
      <c r="G208" s="112">
        <f>INDEX('dmc2564 ข้อมูลดิบ'!$C$3:$CR$167,MATCH($C207,'dmc2564 ข้อมูลดิบ'!$C$3:$C$165,0),10)</f>
        <v>1</v>
      </c>
      <c r="H208" s="112">
        <f>INDEX('dmc2564 ข้อมูลดิบ'!$C$3:$CR$167,MATCH($C207,'dmc2564 ข้อมูลดิบ'!$C$3:$C$165,0),14)</f>
        <v>1</v>
      </c>
      <c r="I208" s="112">
        <f>SUM(F208:H208)</f>
        <v>2</v>
      </c>
      <c r="J208" s="112">
        <f>INDEX('dmc2564 ข้อมูลดิบ'!$C$3:$CR$167,MATCH($C207,'dmc2564 ข้อมูลดิบ'!$C$3:$C$165,0),22)</f>
        <v>1</v>
      </c>
      <c r="K208" s="112">
        <f>INDEX('dmc2564 ข้อมูลดิบ'!$C$3:$CR$167,MATCH($C207,'dmc2564 ข้อมูลดิบ'!$C$3:$C$165,0),26)</f>
        <v>1</v>
      </c>
      <c r="L208" s="111">
        <f>INDEX('dmc2564 ข้อมูลดิบ'!$C$3:$CR$167,MATCH($C207,'dmc2564 ข้อมูลดิบ'!$C$3:$C$165,0),30)</f>
        <v>1</v>
      </c>
      <c r="M208" s="112">
        <f>INDEX('dmc2564 ข้อมูลดิบ'!$C$3:$CR$167,MATCH($C207,'dmc2564 ข้อมูลดิบ'!$C$3:$C$165,0),34)</f>
        <v>2</v>
      </c>
      <c r="N208" s="112">
        <f>INDEX('dmc2564 ข้อมูลดิบ'!$C$3:$CR$167,MATCH($C207,'dmc2564 ข้อมูลดิบ'!$C$3:$C$165,0),38)</f>
        <v>2</v>
      </c>
      <c r="O208" s="112">
        <f>INDEX('dmc2564 ข้อมูลดิบ'!$C$3:$CR$167,MATCH($C207,'dmc2564 ข้อมูลดิบ'!$C$3:$C$165,0),42)</f>
        <v>1</v>
      </c>
      <c r="P208" s="112">
        <f>J208+K208+L208+M208+N208+O208</f>
        <v>8</v>
      </c>
      <c r="Q208" s="112">
        <f>INDEX('dmc2564 ข้อมูลดิบ'!$C$3:$CR$167,MATCH($C207,'dmc2564 ข้อมูลดิบ'!$C$3:$C$165,0),50)</f>
        <v>1</v>
      </c>
      <c r="R208" s="112">
        <f>INDEX('dmc2564 ข้อมูลดิบ'!$C$3:$CR$167,MATCH($C207,'dmc2564 ข้อมูลดิบ'!$C$3:$C$165,0),54)</f>
        <v>1</v>
      </c>
      <c r="S208" s="112">
        <f>INDEX('dmc2564 ข้อมูลดิบ'!$C$3:$CR$167,MATCH($C207,'dmc2564 ข้อมูลดิบ'!$C$3:$C$165,0),58)</f>
        <v>2</v>
      </c>
      <c r="T208" s="112">
        <f>Q208+R208+S208</f>
        <v>4</v>
      </c>
      <c r="U208" s="113">
        <f t="shared" si="38"/>
        <v>14</v>
      </c>
    </row>
    <row r="209" spans="2:21" ht="21" customHeight="1" thickTop="1">
      <c r="B209" s="197">
        <v>52</v>
      </c>
      <c r="C209" s="200" t="s">
        <v>280</v>
      </c>
      <c r="D209" s="194" t="s">
        <v>18</v>
      </c>
      <c r="E209" s="86">
        <f>VLOOKUP(C211,'จำนวนครู 25มิย64'!$A$3:$E$164,3,TRUE)</f>
        <v>0</v>
      </c>
      <c r="F209" s="86">
        <f>INDEX('dmc2564 ข้อมูลดิบ'!$C$3:$CR$167,MATCH($C211,'dmc2564 ข้อมูลดิบ'!$C$3:$C$165,0),3)</f>
        <v>2</v>
      </c>
      <c r="G209" s="86">
        <f>INDEX('dmc2564 ข้อมูลดิบ'!$C$3:$CR$167,MATCH($C211,'dmc2564 ข้อมูลดิบ'!$C$3:$C$165,0),7)</f>
        <v>2</v>
      </c>
      <c r="H209" s="86">
        <f>INDEX('dmc2564 ข้อมูลดิบ'!$C$3:$CR$167,MATCH($C211,'dmc2564 ข้อมูลดิบ'!$C$3:$C$165,0),11)</f>
        <v>0</v>
      </c>
      <c r="I209" s="86">
        <f>SUM(F209:H209)</f>
        <v>4</v>
      </c>
      <c r="J209" s="86">
        <f>INDEX('dmc2564 ข้อมูลดิบ'!$C$3:$CR$167,MATCH($C211,'dmc2564 ข้อมูลดิบ'!$C$3:$C$165,0),19)</f>
        <v>3</v>
      </c>
      <c r="K209" s="86">
        <f>INDEX('dmc2564 ข้อมูลดิบ'!$C$3:$CR$167,MATCH($C211,'dmc2564 ข้อมูลดิบ'!$C$3:$C$165,0),23)</f>
        <v>2</v>
      </c>
      <c r="L209" s="100">
        <f>INDEX('dmc2564 ข้อมูลดิบ'!$C$3:$CR$167,MATCH($C211,'dmc2564 ข้อมูลดิบ'!$C$3:$C$165,0),27)</f>
        <v>3</v>
      </c>
      <c r="M209" s="86">
        <f>INDEX('dmc2564 ข้อมูลดิบ'!$C$3:$CR$167,MATCH($C211,'dmc2564 ข้อมูลดิบ'!$C$3:$C$165,0),31)</f>
        <v>3</v>
      </c>
      <c r="N209" s="86">
        <f>INDEX('dmc2564 ข้อมูลดิบ'!$C$3:$CR$167,MATCH($C211,'dmc2564 ข้อมูลดิบ'!$C$3:$C$165,0),35)</f>
        <v>4</v>
      </c>
      <c r="O209" s="86">
        <f>INDEX('dmc2564 ข้อมูลดิบ'!$C$3:$CR$167,MATCH($C211,'dmc2564 ข้อมูลดิบ'!$C$3:$C$165,0),39)</f>
        <v>2</v>
      </c>
      <c r="P209" s="86">
        <f>J209+K209+L209+M209+N209+O209</f>
        <v>17</v>
      </c>
      <c r="Q209" s="86">
        <f>INDEX('dmc2564 ข้อมูลดิบ'!$C$3:$CR$167,MATCH($C211,'dmc2564 ข้อมูลดิบ'!$C$3:$C$165,0),47)</f>
        <v>0</v>
      </c>
      <c r="R209" s="86">
        <f>INDEX('dmc2564 ข้อมูลดิบ'!$C$3:$CR$167,MATCH($C211,'dmc2564 ข้อมูลดิบ'!$C$3:$C$165,0),51)</f>
        <v>0</v>
      </c>
      <c r="S209" s="86">
        <f>INDEX('dmc2564 ข้อมูลดิบ'!$C$3:$CR$167,MATCH($C211,'dmc2564 ข้อมูลดิบ'!$C$3:$C$165,0),55)</f>
        <v>0</v>
      </c>
      <c r="T209" s="86">
        <f>Q209+R209+S209</f>
        <v>0</v>
      </c>
      <c r="U209" s="101">
        <f t="shared" ref="U209:U240" si="55">I209+P209+T209</f>
        <v>21</v>
      </c>
    </row>
    <row r="210" spans="2:21" ht="21" customHeight="1">
      <c r="B210" s="174"/>
      <c r="C210" s="199" t="s">
        <v>128</v>
      </c>
      <c r="D210" s="192" t="s">
        <v>20</v>
      </c>
      <c r="E210" s="86">
        <f>VLOOKUP(C211,'จำนวนครู 25มิย64'!$A$3:$E$164,4,TRUE)</f>
        <v>3</v>
      </c>
      <c r="F210" s="104">
        <f>INDEX('dmc2564 ข้อมูลดิบ'!$C$3:$CR$167,MATCH($C211,'dmc2564 ข้อมูลดิบ'!$C$3:$C$165,0),4)</f>
        <v>6</v>
      </c>
      <c r="G210" s="104">
        <f>INDEX('dmc2564 ข้อมูลดิบ'!$C$3:$CR$167,MATCH($C211,'dmc2564 ข้อมูลดิบ'!$C$3:$C$165,0),8)</f>
        <v>3</v>
      </c>
      <c r="H210" s="104">
        <f>INDEX('dmc2564 ข้อมูลดิบ'!$C$3:$CR$167,MATCH($C211,'dmc2564 ข้อมูลดิบ'!$C$3:$C$165,0),12)</f>
        <v>1</v>
      </c>
      <c r="I210" s="104">
        <f>SUM(F210:H210)</f>
        <v>10</v>
      </c>
      <c r="J210" s="104">
        <f>INDEX('dmc2564 ข้อมูลดิบ'!$C$3:$CR$167,MATCH($C211,'dmc2564 ข้อมูลดิบ'!$C$3:$C$165,0),20)</f>
        <v>5</v>
      </c>
      <c r="K210" s="104">
        <f>INDEX('dmc2564 ข้อมูลดิบ'!$C$3:$CR$167,MATCH($C211,'dmc2564 ข้อมูลดิบ'!$C$3:$C$165,0),24)</f>
        <v>5</v>
      </c>
      <c r="L210" s="105">
        <f>INDEX('dmc2564 ข้อมูลดิบ'!$C$3:$CR$167,MATCH($C211,'dmc2564 ข้อมูลดิบ'!$C$3:$C$165,0),28)</f>
        <v>10</v>
      </c>
      <c r="M210" s="104">
        <f>INDEX('dmc2564 ข้อมูลดิบ'!$C$3:$CR$167,MATCH($C211,'dmc2564 ข้อมูลดิบ'!$C$3:$C$165,0),32)</f>
        <v>1</v>
      </c>
      <c r="N210" s="104">
        <f>INDEX('dmc2564 ข้อมูลดิบ'!$C$3:$CR$167,MATCH($C211,'dmc2564 ข้อมูลดิบ'!$C$3:$C$165,0),36)</f>
        <v>5</v>
      </c>
      <c r="O210" s="104">
        <f>INDEX('dmc2564 ข้อมูลดิบ'!$C$3:$CR$167,MATCH($C211,'dmc2564 ข้อมูลดิบ'!$C$3:$C$165,0),40)</f>
        <v>3</v>
      </c>
      <c r="P210" s="104">
        <f>J210+K210+L210+M210+N210+O210</f>
        <v>29</v>
      </c>
      <c r="Q210" s="104">
        <f>INDEX('dmc2564 ข้อมูลดิบ'!$C$3:$CR$167,MATCH($C211,'dmc2564 ข้อมูลดิบ'!$C$3:$C$165,0),48)</f>
        <v>0</v>
      </c>
      <c r="R210" s="104">
        <f>INDEX('dmc2564 ข้อมูลดิบ'!$C$3:$CR$167,MATCH($C211,'dmc2564 ข้อมูลดิบ'!$C$3:$C$165,0),52)</f>
        <v>0</v>
      </c>
      <c r="S210" s="104">
        <f>INDEX('dmc2564 ข้อมูลดิบ'!$C$3:$CR$167,MATCH($C211,'dmc2564 ข้อมูลดิบ'!$C$3:$C$165,0),56)</f>
        <v>0</v>
      </c>
      <c r="T210" s="104">
        <f>Q210+R210+S210</f>
        <v>0</v>
      </c>
      <c r="U210" s="106">
        <f t="shared" si="55"/>
        <v>39</v>
      </c>
    </row>
    <row r="211" spans="2:21" ht="21" customHeight="1">
      <c r="B211" s="174"/>
      <c r="C211" s="199">
        <v>64020060</v>
      </c>
      <c r="D211" s="193" t="s">
        <v>1</v>
      </c>
      <c r="E211" s="101">
        <f>E209+E210</f>
        <v>3</v>
      </c>
      <c r="F211" s="106">
        <f t="shared" ref="F211:T211" si="56">F209+F210</f>
        <v>8</v>
      </c>
      <c r="G211" s="106">
        <f t="shared" si="56"/>
        <v>5</v>
      </c>
      <c r="H211" s="106">
        <f t="shared" si="56"/>
        <v>1</v>
      </c>
      <c r="I211" s="106">
        <f t="shared" si="56"/>
        <v>14</v>
      </c>
      <c r="J211" s="106">
        <f t="shared" si="56"/>
        <v>8</v>
      </c>
      <c r="K211" s="106">
        <f t="shared" si="56"/>
        <v>7</v>
      </c>
      <c r="L211" s="108">
        <f t="shared" si="56"/>
        <v>13</v>
      </c>
      <c r="M211" s="106">
        <f t="shared" si="56"/>
        <v>4</v>
      </c>
      <c r="N211" s="106">
        <f t="shared" si="56"/>
        <v>9</v>
      </c>
      <c r="O211" s="106">
        <f t="shared" si="56"/>
        <v>5</v>
      </c>
      <c r="P211" s="106">
        <f t="shared" si="56"/>
        <v>46</v>
      </c>
      <c r="Q211" s="106">
        <f t="shared" si="56"/>
        <v>0</v>
      </c>
      <c r="R211" s="106">
        <f t="shared" si="56"/>
        <v>0</v>
      </c>
      <c r="S211" s="106">
        <f t="shared" si="56"/>
        <v>0</v>
      </c>
      <c r="T211" s="106">
        <f t="shared" si="56"/>
        <v>0</v>
      </c>
      <c r="U211" s="106">
        <f t="shared" si="55"/>
        <v>60</v>
      </c>
    </row>
    <row r="212" spans="2:21" ht="21" customHeight="1" thickBot="1">
      <c r="B212" s="178"/>
      <c r="C212" s="179" t="s">
        <v>573</v>
      </c>
      <c r="D212" s="156" t="s">
        <v>15</v>
      </c>
      <c r="E212" s="112"/>
      <c r="F212" s="112">
        <f>INDEX('dmc2564 ข้อมูลดิบ'!$C$3:$CR$167,MATCH($C211,'dmc2564 ข้อมูลดิบ'!$C$3:$C$165,0),6)</f>
        <v>1</v>
      </c>
      <c r="G212" s="112">
        <f>INDEX('dmc2564 ข้อมูลดิบ'!$C$3:$CR$167,MATCH($C211,'dmc2564 ข้อมูลดิบ'!$C$3:$C$165,0),10)</f>
        <v>1</v>
      </c>
      <c r="H212" s="112">
        <f>INDEX('dmc2564 ข้อมูลดิบ'!$C$3:$CR$167,MATCH($C211,'dmc2564 ข้อมูลดิบ'!$C$3:$C$165,0),14)</f>
        <v>1</v>
      </c>
      <c r="I212" s="112">
        <f>SUM(F212:H212)</f>
        <v>3</v>
      </c>
      <c r="J212" s="112">
        <f>INDEX('dmc2564 ข้อมูลดิบ'!$C$3:$CR$167,MATCH($C211,'dmc2564 ข้อมูลดิบ'!$C$3:$C$165,0),22)</f>
        <v>1</v>
      </c>
      <c r="K212" s="112">
        <f>INDEX('dmc2564 ข้อมูลดิบ'!$C$3:$CR$167,MATCH($C211,'dmc2564 ข้อมูลดิบ'!$C$3:$C$165,0),26)</f>
        <v>1</v>
      </c>
      <c r="L212" s="111">
        <f>INDEX('dmc2564 ข้อมูลดิบ'!$C$3:$CR$167,MATCH($C211,'dmc2564 ข้อมูลดิบ'!$C$3:$C$165,0),30)</f>
        <v>1</v>
      </c>
      <c r="M212" s="112">
        <f>INDEX('dmc2564 ข้อมูลดิบ'!$C$3:$CR$167,MATCH($C211,'dmc2564 ข้อมูลดิบ'!$C$3:$C$165,0),34)</f>
        <v>1</v>
      </c>
      <c r="N212" s="112">
        <f>INDEX('dmc2564 ข้อมูลดิบ'!$C$3:$CR$167,MATCH($C211,'dmc2564 ข้อมูลดิบ'!$C$3:$C$165,0),38)</f>
        <v>1</v>
      </c>
      <c r="O212" s="112">
        <f>INDEX('dmc2564 ข้อมูลดิบ'!$C$3:$CR$167,MATCH($C211,'dmc2564 ข้อมูลดิบ'!$C$3:$C$165,0),42)</f>
        <v>1</v>
      </c>
      <c r="P212" s="112">
        <f>J212+K212+L212+M212+N212+O212</f>
        <v>6</v>
      </c>
      <c r="Q212" s="112">
        <f>INDEX('dmc2564 ข้อมูลดิบ'!$C$3:$CR$167,MATCH($C211,'dmc2564 ข้อมูลดิบ'!$C$3:$C$165,0),50)</f>
        <v>0</v>
      </c>
      <c r="R212" s="112">
        <f>INDEX('dmc2564 ข้อมูลดิบ'!$C$3:$CR$167,MATCH($C211,'dmc2564 ข้อมูลดิบ'!$C$3:$C$165,0),54)</f>
        <v>0</v>
      </c>
      <c r="S212" s="112">
        <f>INDEX('dmc2564 ข้อมูลดิบ'!$C$3:$CR$167,MATCH($C211,'dmc2564 ข้อมูลดิบ'!$C$3:$C$165,0),58)</f>
        <v>0</v>
      </c>
      <c r="T212" s="112">
        <f>Q212+R212+S212</f>
        <v>0</v>
      </c>
      <c r="U212" s="113">
        <f t="shared" si="55"/>
        <v>9</v>
      </c>
    </row>
    <row r="213" spans="2:21" ht="21" customHeight="1" thickTop="1">
      <c r="B213" s="197">
        <v>53</v>
      </c>
      <c r="C213" s="200" t="s">
        <v>281</v>
      </c>
      <c r="D213" s="194" t="s">
        <v>18</v>
      </c>
      <c r="E213" s="86">
        <f>VLOOKUP(C215,'จำนวนครู 25มิย64'!$A$3:$E$164,3,TRUE)</f>
        <v>0</v>
      </c>
      <c r="F213" s="86">
        <f>INDEX('dmc2564 ข้อมูลดิบ'!$C$3:$CR$167,MATCH($C215,'dmc2564 ข้อมูลดิบ'!$C$3:$C$165,0),3)</f>
        <v>0</v>
      </c>
      <c r="G213" s="86">
        <f>INDEX('dmc2564 ข้อมูลดิบ'!$C$3:$CR$167,MATCH($C215,'dmc2564 ข้อมูลดิบ'!$C$3:$C$165,0),7)</f>
        <v>0</v>
      </c>
      <c r="H213" s="86">
        <f>INDEX('dmc2564 ข้อมูลดิบ'!$C$3:$CR$167,MATCH($C215,'dmc2564 ข้อมูลดิบ'!$C$3:$C$165,0),11)</f>
        <v>0</v>
      </c>
      <c r="I213" s="86">
        <f>SUM(F213:H213)</f>
        <v>0</v>
      </c>
      <c r="J213" s="86">
        <f>INDEX('dmc2564 ข้อมูลดิบ'!$C$3:$CR$167,MATCH($C215,'dmc2564 ข้อมูลดิบ'!$C$3:$C$165,0),19)</f>
        <v>0</v>
      </c>
      <c r="K213" s="86">
        <f>INDEX('dmc2564 ข้อมูลดิบ'!$C$3:$CR$167,MATCH($C215,'dmc2564 ข้อมูลดิบ'!$C$3:$C$165,0),23)</f>
        <v>4</v>
      </c>
      <c r="L213" s="100">
        <f>INDEX('dmc2564 ข้อมูลดิบ'!$C$3:$CR$167,MATCH($C215,'dmc2564 ข้อมูลดิบ'!$C$3:$C$165,0),27)</f>
        <v>3</v>
      </c>
      <c r="M213" s="86">
        <f>INDEX('dmc2564 ข้อมูลดิบ'!$C$3:$CR$167,MATCH($C215,'dmc2564 ข้อมูลดิบ'!$C$3:$C$165,0),31)</f>
        <v>7</v>
      </c>
      <c r="N213" s="86">
        <f>INDEX('dmc2564 ข้อมูลดิบ'!$C$3:$CR$167,MATCH($C215,'dmc2564 ข้อมูลดิบ'!$C$3:$C$165,0),35)</f>
        <v>4</v>
      </c>
      <c r="O213" s="86">
        <f>INDEX('dmc2564 ข้อมูลดิบ'!$C$3:$CR$167,MATCH($C215,'dmc2564 ข้อมูลดิบ'!$C$3:$C$165,0),39)</f>
        <v>1</v>
      </c>
      <c r="P213" s="86">
        <f>J213+K213+L213+M213+N213+O213</f>
        <v>19</v>
      </c>
      <c r="Q213" s="86">
        <f>INDEX('dmc2564 ข้อมูลดิบ'!$C$3:$CR$167,MATCH($C215,'dmc2564 ข้อมูลดิบ'!$C$3:$C$165,0),47)</f>
        <v>0</v>
      </c>
      <c r="R213" s="86">
        <f>INDEX('dmc2564 ข้อมูลดิบ'!$C$3:$CR$167,MATCH($C215,'dmc2564 ข้อมูลดิบ'!$C$3:$C$165,0),51)</f>
        <v>0</v>
      </c>
      <c r="S213" s="86">
        <f>INDEX('dmc2564 ข้อมูลดิบ'!$C$3:$CR$167,MATCH($C215,'dmc2564 ข้อมูลดิบ'!$C$3:$C$165,0),55)</f>
        <v>0</v>
      </c>
      <c r="T213" s="86">
        <f>Q213+R213+S213</f>
        <v>0</v>
      </c>
      <c r="U213" s="101">
        <f t="shared" si="55"/>
        <v>19</v>
      </c>
    </row>
    <row r="214" spans="2:21" ht="21" customHeight="1">
      <c r="B214" s="174"/>
      <c r="C214" s="199" t="s">
        <v>130</v>
      </c>
      <c r="D214" s="192" t="s">
        <v>20</v>
      </c>
      <c r="E214" s="86">
        <f>VLOOKUP(C215,'จำนวนครู 25มิย64'!$A$3:$E$164,4,TRUE)</f>
        <v>2</v>
      </c>
      <c r="F214" s="104">
        <f>INDEX('dmc2564 ข้อมูลดิบ'!$C$3:$CR$167,MATCH($C215,'dmc2564 ข้อมูลดิบ'!$C$3:$C$165,0),4)</f>
        <v>0</v>
      </c>
      <c r="G214" s="104">
        <f>INDEX('dmc2564 ข้อมูลดิบ'!$C$3:$CR$167,MATCH($C215,'dmc2564 ข้อมูลดิบ'!$C$3:$C$165,0),8)</f>
        <v>0</v>
      </c>
      <c r="H214" s="104">
        <f>INDEX('dmc2564 ข้อมูลดิบ'!$C$3:$CR$167,MATCH($C215,'dmc2564 ข้อมูลดิบ'!$C$3:$C$165,0),12)</f>
        <v>0</v>
      </c>
      <c r="I214" s="104">
        <f>SUM(F214:H214)</f>
        <v>0</v>
      </c>
      <c r="J214" s="104">
        <f>INDEX('dmc2564 ข้อมูลดิบ'!$C$3:$CR$167,MATCH($C215,'dmc2564 ข้อมูลดิบ'!$C$3:$C$165,0),20)</f>
        <v>0</v>
      </c>
      <c r="K214" s="104">
        <f>INDEX('dmc2564 ข้อมูลดิบ'!$C$3:$CR$167,MATCH($C215,'dmc2564 ข้อมูลดิบ'!$C$3:$C$165,0),24)</f>
        <v>0</v>
      </c>
      <c r="L214" s="105">
        <f>INDEX('dmc2564 ข้อมูลดิบ'!$C$3:$CR$167,MATCH($C215,'dmc2564 ข้อมูลดิบ'!$C$3:$C$165,0),28)</f>
        <v>1</v>
      </c>
      <c r="M214" s="104">
        <f>INDEX('dmc2564 ข้อมูลดิบ'!$C$3:$CR$167,MATCH($C215,'dmc2564 ข้อมูลดิบ'!$C$3:$C$165,0),32)</f>
        <v>1</v>
      </c>
      <c r="N214" s="104">
        <f>INDEX('dmc2564 ข้อมูลดิบ'!$C$3:$CR$167,MATCH($C215,'dmc2564 ข้อมูลดิบ'!$C$3:$C$165,0),36)</f>
        <v>2</v>
      </c>
      <c r="O214" s="104">
        <f>INDEX('dmc2564 ข้อมูลดิบ'!$C$3:$CR$167,MATCH($C215,'dmc2564 ข้อมูลดิบ'!$C$3:$C$165,0),40)</f>
        <v>2</v>
      </c>
      <c r="P214" s="104">
        <f>J214+K214+L214+M214+N214+O214</f>
        <v>6</v>
      </c>
      <c r="Q214" s="104">
        <f>INDEX('dmc2564 ข้อมูลดิบ'!$C$3:$CR$167,MATCH($C215,'dmc2564 ข้อมูลดิบ'!$C$3:$C$165,0),48)</f>
        <v>0</v>
      </c>
      <c r="R214" s="104">
        <f>INDEX('dmc2564 ข้อมูลดิบ'!$C$3:$CR$167,MATCH($C215,'dmc2564 ข้อมูลดิบ'!$C$3:$C$165,0),52)</f>
        <v>0</v>
      </c>
      <c r="S214" s="104">
        <f>INDEX('dmc2564 ข้อมูลดิบ'!$C$3:$CR$167,MATCH($C215,'dmc2564 ข้อมูลดิบ'!$C$3:$C$165,0),56)</f>
        <v>0</v>
      </c>
      <c r="T214" s="104">
        <f>Q214+R214+S214</f>
        <v>0</v>
      </c>
      <c r="U214" s="106">
        <f t="shared" si="55"/>
        <v>6</v>
      </c>
    </row>
    <row r="215" spans="2:21" ht="21" customHeight="1">
      <c r="B215" s="174"/>
      <c r="C215" s="199">
        <v>64020061</v>
      </c>
      <c r="D215" s="193" t="s">
        <v>1</v>
      </c>
      <c r="E215" s="101">
        <f>E213+E214</f>
        <v>2</v>
      </c>
      <c r="F215" s="106">
        <f t="shared" ref="F215:T215" si="57">F213+F214</f>
        <v>0</v>
      </c>
      <c r="G215" s="106">
        <f t="shared" si="57"/>
        <v>0</v>
      </c>
      <c r="H215" s="106">
        <f t="shared" si="57"/>
        <v>0</v>
      </c>
      <c r="I215" s="106">
        <f t="shared" si="57"/>
        <v>0</v>
      </c>
      <c r="J215" s="106">
        <f t="shared" si="57"/>
        <v>0</v>
      </c>
      <c r="K215" s="106">
        <f t="shared" si="57"/>
        <v>4</v>
      </c>
      <c r="L215" s="108">
        <f t="shared" si="57"/>
        <v>4</v>
      </c>
      <c r="M215" s="106">
        <f t="shared" si="57"/>
        <v>8</v>
      </c>
      <c r="N215" s="106">
        <f t="shared" si="57"/>
        <v>6</v>
      </c>
      <c r="O215" s="106">
        <f t="shared" si="57"/>
        <v>3</v>
      </c>
      <c r="P215" s="106">
        <f t="shared" si="57"/>
        <v>25</v>
      </c>
      <c r="Q215" s="106">
        <f t="shared" si="57"/>
        <v>0</v>
      </c>
      <c r="R215" s="106">
        <f t="shared" si="57"/>
        <v>0</v>
      </c>
      <c r="S215" s="106">
        <f t="shared" si="57"/>
        <v>0</v>
      </c>
      <c r="T215" s="106">
        <f t="shared" si="57"/>
        <v>0</v>
      </c>
      <c r="U215" s="106">
        <f t="shared" si="55"/>
        <v>25</v>
      </c>
    </row>
    <row r="216" spans="2:21" ht="21" customHeight="1" thickBot="1">
      <c r="B216" s="178"/>
      <c r="C216" s="179" t="s">
        <v>499</v>
      </c>
      <c r="D216" s="156" t="s">
        <v>15</v>
      </c>
      <c r="E216" s="112"/>
      <c r="F216" s="112">
        <f>INDEX('dmc2564 ข้อมูลดิบ'!$C$3:$CR$167,MATCH($C215,'dmc2564 ข้อมูลดิบ'!$C$3:$C$165,0),6)</f>
        <v>0</v>
      </c>
      <c r="G216" s="112">
        <f>INDEX('dmc2564 ข้อมูลดิบ'!$C$3:$CR$167,MATCH($C215,'dmc2564 ข้อมูลดิบ'!$C$3:$C$165,0),10)</f>
        <v>0</v>
      </c>
      <c r="H216" s="112">
        <f>INDEX('dmc2564 ข้อมูลดิบ'!$C$3:$CR$167,MATCH($C215,'dmc2564 ข้อมูลดิบ'!$C$3:$C$165,0),14)</f>
        <v>0</v>
      </c>
      <c r="I216" s="112">
        <f>SUM(F216:H216)</f>
        <v>0</v>
      </c>
      <c r="J216" s="112">
        <f>INDEX('dmc2564 ข้อมูลดิบ'!$C$3:$CR$167,MATCH($C215,'dmc2564 ข้อมูลดิบ'!$C$3:$C$165,0),22)</f>
        <v>0</v>
      </c>
      <c r="K216" s="112">
        <f>INDEX('dmc2564 ข้อมูลดิบ'!$C$3:$CR$167,MATCH($C215,'dmc2564 ข้อมูลดิบ'!$C$3:$C$165,0),26)</f>
        <v>1</v>
      </c>
      <c r="L216" s="111">
        <f>INDEX('dmc2564 ข้อมูลดิบ'!$C$3:$CR$167,MATCH($C215,'dmc2564 ข้อมูลดิบ'!$C$3:$C$165,0),30)</f>
        <v>1</v>
      </c>
      <c r="M216" s="112">
        <f>INDEX('dmc2564 ข้อมูลดิบ'!$C$3:$CR$167,MATCH($C215,'dmc2564 ข้อมูลดิบ'!$C$3:$C$165,0),34)</f>
        <v>1</v>
      </c>
      <c r="N216" s="112">
        <f>INDEX('dmc2564 ข้อมูลดิบ'!$C$3:$CR$167,MATCH($C215,'dmc2564 ข้อมูลดิบ'!$C$3:$C$165,0),38)</f>
        <v>1</v>
      </c>
      <c r="O216" s="112">
        <f>INDEX('dmc2564 ข้อมูลดิบ'!$C$3:$CR$167,MATCH($C215,'dmc2564 ข้อมูลดิบ'!$C$3:$C$165,0),42)</f>
        <v>1</v>
      </c>
      <c r="P216" s="112">
        <f>J216+K216+L216+M216+N216+O216</f>
        <v>5</v>
      </c>
      <c r="Q216" s="112">
        <f>INDEX('dmc2564 ข้อมูลดิบ'!$C$3:$CR$167,MATCH($C215,'dmc2564 ข้อมูลดิบ'!$C$3:$C$165,0),50)</f>
        <v>0</v>
      </c>
      <c r="R216" s="112">
        <f>INDEX('dmc2564 ข้อมูลดิบ'!$C$3:$CR$167,MATCH($C215,'dmc2564 ข้อมูลดิบ'!$C$3:$C$165,0),54)</f>
        <v>0</v>
      </c>
      <c r="S216" s="112">
        <f>INDEX('dmc2564 ข้อมูลดิบ'!$C$3:$CR$167,MATCH($C215,'dmc2564 ข้อมูลดิบ'!$C$3:$C$165,0),58)</f>
        <v>0</v>
      </c>
      <c r="T216" s="112">
        <f>Q216+R216+S216</f>
        <v>0</v>
      </c>
      <c r="U216" s="113">
        <f t="shared" si="55"/>
        <v>5</v>
      </c>
    </row>
    <row r="217" spans="2:21" ht="21" customHeight="1" thickTop="1">
      <c r="B217" s="174">
        <v>54</v>
      </c>
      <c r="C217" s="198" t="s">
        <v>282</v>
      </c>
      <c r="D217" s="194" t="s">
        <v>18</v>
      </c>
      <c r="E217" s="86">
        <f>VLOOKUP(C219,'จำนวนครู 25มิย64'!$A$3:$E$164,3,TRUE)</f>
        <v>0</v>
      </c>
      <c r="F217" s="86">
        <f>INDEX('dmc2564 ข้อมูลดิบ'!$C$3:$CR$167,MATCH($C219,'dmc2564 ข้อมูลดิบ'!$C$3:$C$165,0),3)</f>
        <v>0</v>
      </c>
      <c r="G217" s="86">
        <f>INDEX('dmc2564 ข้อมูลดิบ'!$C$3:$CR$167,MATCH($C219,'dmc2564 ข้อมูลดิบ'!$C$3:$C$165,0),7)</f>
        <v>0</v>
      </c>
      <c r="H217" s="86">
        <f>INDEX('dmc2564 ข้อมูลดิบ'!$C$3:$CR$167,MATCH($C219,'dmc2564 ข้อมูลดิบ'!$C$3:$C$165,0),11)</f>
        <v>0</v>
      </c>
      <c r="I217" s="86">
        <f>SUM(F217:H217)</f>
        <v>0</v>
      </c>
      <c r="J217" s="86">
        <f>INDEX('dmc2564 ข้อมูลดิบ'!$C$3:$CR$167,MATCH($C219,'dmc2564 ข้อมูลดิบ'!$C$3:$C$165,0),19)</f>
        <v>5</v>
      </c>
      <c r="K217" s="86">
        <f>INDEX('dmc2564 ข้อมูลดิบ'!$C$3:$CR$167,MATCH($C219,'dmc2564 ข้อมูลดิบ'!$C$3:$C$165,0),23)</f>
        <v>3</v>
      </c>
      <c r="L217" s="100">
        <f>INDEX('dmc2564 ข้อมูลดิบ'!$C$3:$CR$167,MATCH($C219,'dmc2564 ข้อมูลดิบ'!$C$3:$C$165,0),27)</f>
        <v>0</v>
      </c>
      <c r="M217" s="86">
        <f>INDEX('dmc2564 ข้อมูลดิบ'!$C$3:$CR$167,MATCH($C219,'dmc2564 ข้อมูลดิบ'!$C$3:$C$165,0),31)</f>
        <v>1</v>
      </c>
      <c r="N217" s="86">
        <f>INDEX('dmc2564 ข้อมูลดิบ'!$C$3:$CR$167,MATCH($C219,'dmc2564 ข้อมูลดิบ'!$C$3:$C$165,0),35)</f>
        <v>5</v>
      </c>
      <c r="O217" s="86">
        <f>INDEX('dmc2564 ข้อมูลดิบ'!$C$3:$CR$167,MATCH($C219,'dmc2564 ข้อมูลดิบ'!$C$3:$C$165,0),39)</f>
        <v>1</v>
      </c>
      <c r="P217" s="86">
        <f>J217+K217+L217+M217+N217+O217</f>
        <v>15</v>
      </c>
      <c r="Q217" s="86">
        <f>INDEX('dmc2564 ข้อมูลดิบ'!$C$3:$CR$167,MATCH($C219,'dmc2564 ข้อมูลดิบ'!$C$3:$C$165,0),47)</f>
        <v>0</v>
      </c>
      <c r="R217" s="86">
        <f>INDEX('dmc2564 ข้อมูลดิบ'!$C$3:$CR$167,MATCH($C219,'dmc2564 ข้อมูลดิบ'!$C$3:$C$165,0),51)</f>
        <v>0</v>
      </c>
      <c r="S217" s="86">
        <f>INDEX('dmc2564 ข้อมูลดิบ'!$C$3:$CR$167,MATCH($C219,'dmc2564 ข้อมูลดิบ'!$C$3:$C$165,0),55)</f>
        <v>0</v>
      </c>
      <c r="T217" s="86">
        <f>Q217+R217+S217</f>
        <v>0</v>
      </c>
      <c r="U217" s="101">
        <f t="shared" si="55"/>
        <v>15</v>
      </c>
    </row>
    <row r="218" spans="2:21" ht="21" customHeight="1">
      <c r="B218" s="174"/>
      <c r="C218" s="199" t="s">
        <v>131</v>
      </c>
      <c r="D218" s="192" t="s">
        <v>20</v>
      </c>
      <c r="E218" s="86">
        <f>VLOOKUP(C219,'จำนวนครู 25มิย64'!$A$3:$E$164,4,TRUE)</f>
        <v>2</v>
      </c>
      <c r="F218" s="104">
        <f>INDEX('dmc2564 ข้อมูลดิบ'!$C$3:$CR$167,MATCH($C219,'dmc2564 ข้อมูลดิบ'!$C$3:$C$165,0),4)</f>
        <v>0</v>
      </c>
      <c r="G218" s="104">
        <f>INDEX('dmc2564 ข้อมูลดิบ'!$C$3:$CR$167,MATCH($C219,'dmc2564 ข้อมูลดิบ'!$C$3:$C$165,0),8)</f>
        <v>0</v>
      </c>
      <c r="H218" s="104">
        <f>INDEX('dmc2564 ข้อมูลดิบ'!$C$3:$CR$167,MATCH($C219,'dmc2564 ข้อมูลดิบ'!$C$3:$C$165,0),12)</f>
        <v>1</v>
      </c>
      <c r="I218" s="104">
        <f>SUM(F218:H218)</f>
        <v>1</v>
      </c>
      <c r="J218" s="104">
        <f>INDEX('dmc2564 ข้อมูลดิบ'!$C$3:$CR$167,MATCH($C219,'dmc2564 ข้อมูลดิบ'!$C$3:$C$165,0),20)</f>
        <v>0</v>
      </c>
      <c r="K218" s="104">
        <f>INDEX('dmc2564 ข้อมูลดิบ'!$C$3:$CR$167,MATCH($C219,'dmc2564 ข้อมูลดิบ'!$C$3:$C$165,0),24)</f>
        <v>0</v>
      </c>
      <c r="L218" s="105">
        <f>INDEX('dmc2564 ข้อมูลดิบ'!$C$3:$CR$167,MATCH($C219,'dmc2564 ข้อมูลดิบ'!$C$3:$C$165,0),28)</f>
        <v>0</v>
      </c>
      <c r="M218" s="104">
        <f>INDEX('dmc2564 ข้อมูลดิบ'!$C$3:$CR$167,MATCH($C219,'dmc2564 ข้อมูลดิบ'!$C$3:$C$165,0),32)</f>
        <v>3</v>
      </c>
      <c r="N218" s="104">
        <f>INDEX('dmc2564 ข้อมูลดิบ'!$C$3:$CR$167,MATCH($C219,'dmc2564 ข้อมูลดิบ'!$C$3:$C$165,0),36)</f>
        <v>1</v>
      </c>
      <c r="O218" s="104">
        <f>INDEX('dmc2564 ข้อมูลดิบ'!$C$3:$CR$167,MATCH($C219,'dmc2564 ข้อมูลดิบ'!$C$3:$C$165,0),40)</f>
        <v>2</v>
      </c>
      <c r="P218" s="104">
        <f>J218+K218+L218+M218+N218+O218</f>
        <v>6</v>
      </c>
      <c r="Q218" s="104">
        <f>INDEX('dmc2564 ข้อมูลดิบ'!$C$3:$CR$167,MATCH($C219,'dmc2564 ข้อมูลดิบ'!$C$3:$C$165,0),48)</f>
        <v>0</v>
      </c>
      <c r="R218" s="104">
        <f>INDEX('dmc2564 ข้อมูลดิบ'!$C$3:$CR$167,MATCH($C219,'dmc2564 ข้อมูลดิบ'!$C$3:$C$165,0),52)</f>
        <v>0</v>
      </c>
      <c r="S218" s="104">
        <f>INDEX('dmc2564 ข้อมูลดิบ'!$C$3:$CR$167,MATCH($C219,'dmc2564 ข้อมูลดิบ'!$C$3:$C$165,0),56)</f>
        <v>0</v>
      </c>
      <c r="T218" s="104">
        <f>Q218+R218+S218</f>
        <v>0</v>
      </c>
      <c r="U218" s="106">
        <f t="shared" si="55"/>
        <v>7</v>
      </c>
    </row>
    <row r="219" spans="2:21" ht="21" customHeight="1">
      <c r="B219" s="174"/>
      <c r="C219" s="199">
        <v>64020062</v>
      </c>
      <c r="D219" s="193" t="s">
        <v>1</v>
      </c>
      <c r="E219" s="101">
        <f t="shared" ref="E219:T219" si="58">E217+E218</f>
        <v>2</v>
      </c>
      <c r="F219" s="106">
        <f t="shared" si="58"/>
        <v>0</v>
      </c>
      <c r="G219" s="106">
        <f t="shared" si="58"/>
        <v>0</v>
      </c>
      <c r="H219" s="106">
        <f t="shared" si="58"/>
        <v>1</v>
      </c>
      <c r="I219" s="106">
        <f t="shared" si="58"/>
        <v>1</v>
      </c>
      <c r="J219" s="106">
        <f t="shared" si="58"/>
        <v>5</v>
      </c>
      <c r="K219" s="106">
        <f t="shared" si="58"/>
        <v>3</v>
      </c>
      <c r="L219" s="108">
        <f t="shared" si="58"/>
        <v>0</v>
      </c>
      <c r="M219" s="106">
        <f t="shared" si="58"/>
        <v>4</v>
      </c>
      <c r="N219" s="106">
        <f t="shared" si="58"/>
        <v>6</v>
      </c>
      <c r="O219" s="106">
        <f t="shared" si="58"/>
        <v>3</v>
      </c>
      <c r="P219" s="106">
        <f t="shared" si="58"/>
        <v>21</v>
      </c>
      <c r="Q219" s="106">
        <f t="shared" si="58"/>
        <v>0</v>
      </c>
      <c r="R219" s="106">
        <f t="shared" si="58"/>
        <v>0</v>
      </c>
      <c r="S219" s="106">
        <f t="shared" si="58"/>
        <v>0</v>
      </c>
      <c r="T219" s="106">
        <f t="shared" si="58"/>
        <v>0</v>
      </c>
      <c r="U219" s="106">
        <f t="shared" si="55"/>
        <v>22</v>
      </c>
    </row>
    <row r="220" spans="2:21" ht="21" customHeight="1" thickBot="1">
      <c r="B220" s="178"/>
      <c r="C220" s="179" t="s">
        <v>556</v>
      </c>
      <c r="D220" s="156" t="s">
        <v>15</v>
      </c>
      <c r="E220" s="112"/>
      <c r="F220" s="112">
        <f>INDEX('dmc2564 ข้อมูลดิบ'!$C$3:$CR$167,MATCH($C219,'dmc2564 ข้อมูลดิบ'!$C$3:$C$165,0),6)</f>
        <v>0</v>
      </c>
      <c r="G220" s="112">
        <f>INDEX('dmc2564 ข้อมูลดิบ'!$C$3:$CR$167,MATCH($C219,'dmc2564 ข้อมูลดิบ'!$C$3:$C$165,0),10)</f>
        <v>0</v>
      </c>
      <c r="H220" s="112">
        <f>INDEX('dmc2564 ข้อมูลดิบ'!$C$3:$CR$167,MATCH($C219,'dmc2564 ข้อมูลดิบ'!$C$3:$C$165,0),14)</f>
        <v>1</v>
      </c>
      <c r="I220" s="112">
        <f>SUM(F220:H220)</f>
        <v>1</v>
      </c>
      <c r="J220" s="112">
        <f>INDEX('dmc2564 ข้อมูลดิบ'!$C$3:$CR$167,MATCH($C219,'dmc2564 ข้อมูลดิบ'!$C$3:$C$165,0),22)</f>
        <v>1</v>
      </c>
      <c r="K220" s="112">
        <f>INDEX('dmc2564 ข้อมูลดิบ'!$C$3:$CR$167,MATCH($C219,'dmc2564 ข้อมูลดิบ'!$C$3:$C$165,0),26)</f>
        <v>1</v>
      </c>
      <c r="L220" s="111">
        <f>INDEX('dmc2564 ข้อมูลดิบ'!$C$3:$CR$167,MATCH($C219,'dmc2564 ข้อมูลดิบ'!$C$3:$C$165,0),30)</f>
        <v>0</v>
      </c>
      <c r="M220" s="112">
        <f>INDEX('dmc2564 ข้อมูลดิบ'!$C$3:$CR$167,MATCH($C219,'dmc2564 ข้อมูลดิบ'!$C$3:$C$165,0),34)</f>
        <v>1</v>
      </c>
      <c r="N220" s="112">
        <f>INDEX('dmc2564 ข้อมูลดิบ'!$C$3:$CR$167,MATCH($C219,'dmc2564 ข้อมูลดิบ'!$C$3:$C$165,0),38)</f>
        <v>1</v>
      </c>
      <c r="O220" s="112">
        <f>INDEX('dmc2564 ข้อมูลดิบ'!$C$3:$CR$167,MATCH($C219,'dmc2564 ข้อมูลดิบ'!$C$3:$C$165,0),42)</f>
        <v>1</v>
      </c>
      <c r="P220" s="112">
        <f>J220+K220+L220+M220+N220+O220</f>
        <v>5</v>
      </c>
      <c r="Q220" s="112">
        <f>INDEX('dmc2564 ข้อมูลดิบ'!$C$3:$CR$167,MATCH($C219,'dmc2564 ข้อมูลดิบ'!$C$3:$C$165,0),50)</f>
        <v>0</v>
      </c>
      <c r="R220" s="112">
        <f>INDEX('dmc2564 ข้อมูลดิบ'!$C$3:$CR$167,MATCH($C219,'dmc2564 ข้อมูลดิบ'!$C$3:$C$165,0),54)</f>
        <v>0</v>
      </c>
      <c r="S220" s="112">
        <f>INDEX('dmc2564 ข้อมูลดิบ'!$C$3:$CR$167,MATCH($C219,'dmc2564 ข้อมูลดิบ'!$C$3:$C$165,0),58)</f>
        <v>0</v>
      </c>
      <c r="T220" s="112">
        <f>Q220+R220+S220</f>
        <v>0</v>
      </c>
      <c r="U220" s="113">
        <f t="shared" si="55"/>
        <v>6</v>
      </c>
    </row>
    <row r="221" spans="2:21" ht="21" customHeight="1" thickTop="1">
      <c r="B221" s="197">
        <v>55</v>
      </c>
      <c r="C221" s="200" t="s">
        <v>283</v>
      </c>
      <c r="D221" s="194" t="s">
        <v>18</v>
      </c>
      <c r="E221" s="86">
        <f>VLOOKUP(C223,'จำนวนครู 25มิย64'!$A$3:$E$164,3,TRUE)</f>
        <v>0</v>
      </c>
      <c r="F221" s="86">
        <f>INDEX('dmc2564 ข้อมูลดิบ'!$C$3:$CR$167,MATCH($C223,'dmc2564 ข้อมูลดิบ'!$C$3:$C$165,0),3)</f>
        <v>0</v>
      </c>
      <c r="G221" s="86">
        <f>INDEX('dmc2564 ข้อมูลดิบ'!$C$3:$CR$167,MATCH($C223,'dmc2564 ข้อมูลดิบ'!$C$3:$C$165,0),7)</f>
        <v>2</v>
      </c>
      <c r="H221" s="86">
        <f>INDEX('dmc2564 ข้อมูลดิบ'!$C$3:$CR$167,MATCH($C223,'dmc2564 ข้อมูลดิบ'!$C$3:$C$165,0),11)</f>
        <v>4</v>
      </c>
      <c r="I221" s="86">
        <f>SUM(F221:H221)</f>
        <v>6</v>
      </c>
      <c r="J221" s="86">
        <f>INDEX('dmc2564 ข้อมูลดิบ'!$C$3:$CR$167,MATCH($C223,'dmc2564 ข้อมูลดิบ'!$C$3:$C$165,0),19)</f>
        <v>3</v>
      </c>
      <c r="K221" s="86">
        <f>INDEX('dmc2564 ข้อมูลดิบ'!$C$3:$CR$167,MATCH($C223,'dmc2564 ข้อมูลดิบ'!$C$3:$C$165,0),23)</f>
        <v>6</v>
      </c>
      <c r="L221" s="100">
        <f>INDEX('dmc2564 ข้อมูลดิบ'!$C$3:$CR$167,MATCH($C223,'dmc2564 ข้อมูลดิบ'!$C$3:$C$165,0),27)</f>
        <v>11</v>
      </c>
      <c r="M221" s="86">
        <f>INDEX('dmc2564 ข้อมูลดิบ'!$C$3:$CR$167,MATCH($C223,'dmc2564 ข้อมูลดิบ'!$C$3:$C$165,0),31)</f>
        <v>8</v>
      </c>
      <c r="N221" s="86">
        <f>INDEX('dmc2564 ข้อมูลดิบ'!$C$3:$CR$167,MATCH($C223,'dmc2564 ข้อมูลดิบ'!$C$3:$C$165,0),35)</f>
        <v>8</v>
      </c>
      <c r="O221" s="86">
        <f>INDEX('dmc2564 ข้อมูลดิบ'!$C$3:$CR$167,MATCH($C223,'dmc2564 ข้อมูลดิบ'!$C$3:$C$165,0),39)</f>
        <v>3</v>
      </c>
      <c r="P221" s="86">
        <f>J221+K221+L221+M221+N221+O221</f>
        <v>39</v>
      </c>
      <c r="Q221" s="86">
        <f>INDEX('dmc2564 ข้อมูลดิบ'!$C$3:$CR$167,MATCH($C223,'dmc2564 ข้อมูลดิบ'!$C$3:$C$165,0),47)</f>
        <v>0</v>
      </c>
      <c r="R221" s="86">
        <f>INDEX('dmc2564 ข้อมูลดิบ'!$C$3:$CR$167,MATCH($C223,'dmc2564 ข้อมูลดิบ'!$C$3:$C$165,0),51)</f>
        <v>0</v>
      </c>
      <c r="S221" s="86">
        <f>INDEX('dmc2564 ข้อมูลดิบ'!$C$3:$CR$167,MATCH($C223,'dmc2564 ข้อมูลดิบ'!$C$3:$C$165,0),55)</f>
        <v>0</v>
      </c>
      <c r="T221" s="86">
        <f>Q221+R221+S221</f>
        <v>0</v>
      </c>
      <c r="U221" s="101">
        <f t="shared" si="55"/>
        <v>45</v>
      </c>
    </row>
    <row r="222" spans="2:21" ht="21" customHeight="1">
      <c r="B222" s="174"/>
      <c r="C222" s="199" t="s">
        <v>127</v>
      </c>
      <c r="D222" s="192" t="s">
        <v>20</v>
      </c>
      <c r="E222" s="86">
        <f>VLOOKUP(C223,'จำนวนครู 25มิย64'!$A$3:$E$164,4,TRUE)</f>
        <v>6</v>
      </c>
      <c r="F222" s="104">
        <f>INDEX('dmc2564 ข้อมูลดิบ'!$C$3:$CR$167,MATCH($C223,'dmc2564 ข้อมูลดิบ'!$C$3:$C$165,0),4)</f>
        <v>0</v>
      </c>
      <c r="G222" s="104">
        <f>INDEX('dmc2564 ข้อมูลดิบ'!$C$3:$CR$167,MATCH($C223,'dmc2564 ข้อมูลดิบ'!$C$3:$C$165,0),8)</f>
        <v>0</v>
      </c>
      <c r="H222" s="104">
        <f>INDEX('dmc2564 ข้อมูลดิบ'!$C$3:$CR$167,MATCH($C223,'dmc2564 ข้อมูลดิบ'!$C$3:$C$165,0),12)</f>
        <v>5</v>
      </c>
      <c r="I222" s="104">
        <f>SUM(F222:H222)</f>
        <v>5</v>
      </c>
      <c r="J222" s="104">
        <f>INDEX('dmc2564 ข้อมูลดิบ'!$C$3:$CR$167,MATCH($C223,'dmc2564 ข้อมูลดิบ'!$C$3:$C$165,0),20)</f>
        <v>6</v>
      </c>
      <c r="K222" s="104">
        <f>INDEX('dmc2564 ข้อมูลดิบ'!$C$3:$CR$167,MATCH($C223,'dmc2564 ข้อมูลดิบ'!$C$3:$C$165,0),24)</f>
        <v>6</v>
      </c>
      <c r="L222" s="105">
        <f>INDEX('dmc2564 ข้อมูลดิบ'!$C$3:$CR$167,MATCH($C223,'dmc2564 ข้อมูลดิบ'!$C$3:$C$165,0),28)</f>
        <v>4</v>
      </c>
      <c r="M222" s="104">
        <f>INDEX('dmc2564 ข้อมูลดิบ'!$C$3:$CR$167,MATCH($C223,'dmc2564 ข้อมูลดิบ'!$C$3:$C$165,0),32)</f>
        <v>9</v>
      </c>
      <c r="N222" s="104">
        <f>INDEX('dmc2564 ข้อมูลดิบ'!$C$3:$CR$167,MATCH($C223,'dmc2564 ข้อมูลดิบ'!$C$3:$C$165,0),36)</f>
        <v>4</v>
      </c>
      <c r="O222" s="104">
        <f>INDEX('dmc2564 ข้อมูลดิบ'!$C$3:$CR$167,MATCH($C223,'dmc2564 ข้อมูลดิบ'!$C$3:$C$165,0),40)</f>
        <v>6</v>
      </c>
      <c r="P222" s="104">
        <f>J222+K222+L222+M222+N222+O222</f>
        <v>35</v>
      </c>
      <c r="Q222" s="104">
        <f>INDEX('dmc2564 ข้อมูลดิบ'!$C$3:$CR$167,MATCH($C223,'dmc2564 ข้อมูลดิบ'!$C$3:$C$165,0),48)</f>
        <v>0</v>
      </c>
      <c r="R222" s="104">
        <f>INDEX('dmc2564 ข้อมูลดิบ'!$C$3:$CR$167,MATCH($C223,'dmc2564 ข้อมูลดิบ'!$C$3:$C$165,0),52)</f>
        <v>0</v>
      </c>
      <c r="S222" s="104">
        <f>INDEX('dmc2564 ข้อมูลดิบ'!$C$3:$CR$167,MATCH($C223,'dmc2564 ข้อมูลดิบ'!$C$3:$C$165,0),56)</f>
        <v>0</v>
      </c>
      <c r="T222" s="104">
        <f>Q222+R222+S222</f>
        <v>0</v>
      </c>
      <c r="U222" s="106">
        <f t="shared" si="55"/>
        <v>40</v>
      </c>
    </row>
    <row r="223" spans="2:21" ht="21" customHeight="1">
      <c r="B223" s="174"/>
      <c r="C223" s="199">
        <v>64020063</v>
      </c>
      <c r="D223" s="193" t="s">
        <v>1</v>
      </c>
      <c r="E223" s="101">
        <f>E221+E222</f>
        <v>6</v>
      </c>
      <c r="F223" s="106">
        <f t="shared" ref="F223:T223" si="59">F221+F222</f>
        <v>0</v>
      </c>
      <c r="G223" s="106">
        <f t="shared" si="59"/>
        <v>2</v>
      </c>
      <c r="H223" s="106">
        <f t="shared" si="59"/>
        <v>9</v>
      </c>
      <c r="I223" s="106">
        <f t="shared" si="59"/>
        <v>11</v>
      </c>
      <c r="J223" s="106">
        <f t="shared" si="59"/>
        <v>9</v>
      </c>
      <c r="K223" s="106">
        <f t="shared" si="59"/>
        <v>12</v>
      </c>
      <c r="L223" s="108">
        <f t="shared" si="59"/>
        <v>15</v>
      </c>
      <c r="M223" s="106">
        <f t="shared" si="59"/>
        <v>17</v>
      </c>
      <c r="N223" s="106">
        <f t="shared" si="59"/>
        <v>12</v>
      </c>
      <c r="O223" s="106">
        <f t="shared" si="59"/>
        <v>9</v>
      </c>
      <c r="P223" s="106">
        <f t="shared" si="59"/>
        <v>74</v>
      </c>
      <c r="Q223" s="106">
        <f t="shared" si="59"/>
        <v>0</v>
      </c>
      <c r="R223" s="106">
        <f t="shared" si="59"/>
        <v>0</v>
      </c>
      <c r="S223" s="106">
        <f t="shared" si="59"/>
        <v>0</v>
      </c>
      <c r="T223" s="106">
        <f t="shared" si="59"/>
        <v>0</v>
      </c>
      <c r="U223" s="106">
        <f t="shared" si="55"/>
        <v>85</v>
      </c>
    </row>
    <row r="224" spans="2:21" ht="21" customHeight="1" thickBot="1">
      <c r="B224" s="178"/>
      <c r="C224" s="179" t="s">
        <v>550</v>
      </c>
      <c r="D224" s="156" t="s">
        <v>15</v>
      </c>
      <c r="E224" s="112"/>
      <c r="F224" s="112">
        <f>INDEX('dmc2564 ข้อมูลดิบ'!$C$3:$CR$167,MATCH($C223,'dmc2564 ข้อมูลดิบ'!$C$3:$C$165,0),6)</f>
        <v>0</v>
      </c>
      <c r="G224" s="112">
        <f>INDEX('dmc2564 ข้อมูลดิบ'!$C$3:$CR$167,MATCH($C223,'dmc2564 ข้อมูลดิบ'!$C$3:$C$165,0),10)</f>
        <v>1</v>
      </c>
      <c r="H224" s="112">
        <f>INDEX('dmc2564 ข้อมูลดิบ'!$C$3:$CR$167,MATCH($C223,'dmc2564 ข้อมูลดิบ'!$C$3:$C$165,0),14)</f>
        <v>1</v>
      </c>
      <c r="I224" s="112">
        <f>SUM(F224:H224)</f>
        <v>2</v>
      </c>
      <c r="J224" s="112">
        <f>INDEX('dmc2564 ข้อมูลดิบ'!$C$3:$CR$167,MATCH($C223,'dmc2564 ข้อมูลดิบ'!$C$3:$C$165,0),22)</f>
        <v>1</v>
      </c>
      <c r="K224" s="112">
        <f>INDEX('dmc2564 ข้อมูลดิบ'!$C$3:$CR$167,MATCH($C223,'dmc2564 ข้อมูลดิบ'!$C$3:$C$165,0),26)</f>
        <v>1</v>
      </c>
      <c r="L224" s="111">
        <f>INDEX('dmc2564 ข้อมูลดิบ'!$C$3:$CR$167,MATCH($C223,'dmc2564 ข้อมูลดิบ'!$C$3:$C$165,0),30)</f>
        <v>1</v>
      </c>
      <c r="M224" s="112">
        <f>INDEX('dmc2564 ข้อมูลดิบ'!$C$3:$CR$167,MATCH($C223,'dmc2564 ข้อมูลดิบ'!$C$3:$C$165,0),34)</f>
        <v>1</v>
      </c>
      <c r="N224" s="112">
        <f>INDEX('dmc2564 ข้อมูลดิบ'!$C$3:$CR$167,MATCH($C223,'dmc2564 ข้อมูลดิบ'!$C$3:$C$165,0),38)</f>
        <v>1</v>
      </c>
      <c r="O224" s="112">
        <f>INDEX('dmc2564 ข้อมูลดิบ'!$C$3:$CR$167,MATCH($C223,'dmc2564 ข้อมูลดิบ'!$C$3:$C$165,0),42)</f>
        <v>1</v>
      </c>
      <c r="P224" s="112">
        <f>J224+K224+L224+M224+N224+O224</f>
        <v>6</v>
      </c>
      <c r="Q224" s="112">
        <f>INDEX('dmc2564 ข้อมูลดิบ'!$C$3:$CR$167,MATCH($C223,'dmc2564 ข้อมูลดิบ'!$C$3:$C$165,0),50)</f>
        <v>0</v>
      </c>
      <c r="R224" s="112">
        <f>INDEX('dmc2564 ข้อมูลดิบ'!$C$3:$CR$167,MATCH($C223,'dmc2564 ข้อมูลดิบ'!$C$3:$C$165,0),54)</f>
        <v>0</v>
      </c>
      <c r="S224" s="112">
        <f>INDEX('dmc2564 ข้อมูลดิบ'!$C$3:$CR$167,MATCH($C223,'dmc2564 ข้อมูลดิบ'!$C$3:$C$165,0),58)</f>
        <v>0</v>
      </c>
      <c r="T224" s="112">
        <f>Q224+R224+S224</f>
        <v>0</v>
      </c>
      <c r="U224" s="113">
        <f t="shared" si="55"/>
        <v>8</v>
      </c>
    </row>
    <row r="225" spans="2:21" ht="21" customHeight="1" thickTop="1">
      <c r="B225" s="174">
        <v>56</v>
      </c>
      <c r="C225" s="198" t="s">
        <v>289</v>
      </c>
      <c r="D225" s="194" t="s">
        <v>18</v>
      </c>
      <c r="E225" s="86">
        <f>VLOOKUP(C227,'จำนวนครู 25มิย64'!$A$3:$E$164,3,TRUE)</f>
        <v>0</v>
      </c>
      <c r="F225" s="104">
        <f>INDEX('dmc2564 ข้อมูลดิบ'!$C$3:$CR$167,MATCH($C227,'dmc2564 ข้อมูลดิบ'!$C$3:$C$165,0),3)</f>
        <v>0</v>
      </c>
      <c r="G225" s="104">
        <f>INDEX('dmc2564 ข้อมูลดิบ'!$C$3:$CR$167,MATCH($C227,'dmc2564 ข้อมูลดิบ'!$C$3:$C$165,0),7)</f>
        <v>0</v>
      </c>
      <c r="H225" s="104">
        <f>INDEX('dmc2564 ข้อมูลดิบ'!$C$3:$CR$167,MATCH($C227,'dmc2564 ข้อมูลดิบ'!$C$3:$C$165,0),11)</f>
        <v>0</v>
      </c>
      <c r="I225" s="104">
        <f>SUM(F225:H225)</f>
        <v>0</v>
      </c>
      <c r="J225" s="104">
        <f>INDEX('dmc2564 ข้อมูลดิบ'!$C$3:$CR$167,MATCH($C227,'dmc2564 ข้อมูลดิบ'!$C$3:$C$165,0),19)</f>
        <v>0</v>
      </c>
      <c r="K225" s="86">
        <f>INDEX('dmc2564 ข้อมูลดิบ'!$C$3:$CR$167,MATCH($C227,'dmc2564 ข้อมูลดิบ'!$C$3:$C$165,0),23)</f>
        <v>0</v>
      </c>
      <c r="L225" s="100">
        <f>INDEX('dmc2564 ข้อมูลดิบ'!$C$3:$CR$167,MATCH($C227,'dmc2564 ข้อมูลดิบ'!$C$3:$C$165,0),27)</f>
        <v>0</v>
      </c>
      <c r="M225" s="86">
        <f>INDEX('dmc2564 ข้อมูลดิบ'!$C$3:$CR$167,MATCH($C227,'dmc2564 ข้อมูลดิบ'!$C$3:$C$165,0),31)</f>
        <v>0</v>
      </c>
      <c r="N225" s="86">
        <f>INDEX('dmc2564 ข้อมูลดิบ'!$C$3:$CR$167,MATCH($C227,'dmc2564 ข้อมูลดิบ'!$C$3:$C$165,0),35)</f>
        <v>0</v>
      </c>
      <c r="O225" s="86">
        <f>INDEX('dmc2564 ข้อมูลดิบ'!$C$3:$CR$167,MATCH($C227,'dmc2564 ข้อมูลดิบ'!$C$3:$C$165,0),39)</f>
        <v>0</v>
      </c>
      <c r="P225" s="86">
        <f>J225+K225+L225+M225+N225+O225</f>
        <v>0</v>
      </c>
      <c r="Q225" s="86">
        <f>INDEX('dmc2564 ข้อมูลดิบ'!$C$3:$CR$167,MATCH($C227,'dmc2564 ข้อมูลดิบ'!$C$3:$C$165,0),47)</f>
        <v>0</v>
      </c>
      <c r="R225" s="86">
        <f>INDEX('dmc2564 ข้อมูลดิบ'!$C$3:$CR$167,MATCH($C227,'dmc2564 ข้อมูลดิบ'!$C$3:$C$165,0),51)</f>
        <v>0</v>
      </c>
      <c r="S225" s="86">
        <f>INDEX('dmc2564 ข้อมูลดิบ'!$C$3:$CR$167,MATCH($C227,'dmc2564 ข้อมูลดิบ'!$C$3:$C$165,0),55)</f>
        <v>0</v>
      </c>
      <c r="T225" s="86">
        <f>Q225+R225+S225</f>
        <v>0</v>
      </c>
      <c r="U225" s="101">
        <f t="shared" si="55"/>
        <v>0</v>
      </c>
    </row>
    <row r="226" spans="2:21" ht="21" customHeight="1">
      <c r="B226" s="174"/>
      <c r="C226" s="199" t="s">
        <v>128</v>
      </c>
      <c r="D226" s="192" t="s">
        <v>20</v>
      </c>
      <c r="E226" s="86">
        <f>VLOOKUP(C227,'จำนวนครู 25มิย64'!$A$3:$E$164,4,TRUE)</f>
        <v>1</v>
      </c>
      <c r="F226" s="104">
        <f>INDEX('dmc2564 ข้อมูลดิบ'!$C$3:$CR$167,MATCH($C227,'dmc2564 ข้อมูลดิบ'!$C$3:$C$165,0),4)</f>
        <v>0</v>
      </c>
      <c r="G226" s="104">
        <f>INDEX('dmc2564 ข้อมูลดิบ'!$C$3:$CR$167,MATCH($C227,'dmc2564 ข้อมูลดิบ'!$C$3:$C$165,0),8)</f>
        <v>0</v>
      </c>
      <c r="H226" s="104">
        <f>INDEX('dmc2564 ข้อมูลดิบ'!$C$3:$CR$167,MATCH($C227,'dmc2564 ข้อมูลดิบ'!$C$3:$C$165,0),12)</f>
        <v>0</v>
      </c>
      <c r="I226" s="104">
        <f>SUM(F226:H226)</f>
        <v>0</v>
      </c>
      <c r="J226" s="104">
        <f>INDEX('dmc2564 ข้อมูลดิบ'!$C$3:$CR$167,MATCH($C227,'dmc2564 ข้อมูลดิบ'!$C$3:$C$165,0),20)</f>
        <v>0</v>
      </c>
      <c r="K226" s="104">
        <f>INDEX('dmc2564 ข้อมูลดิบ'!$C$3:$CR$167,MATCH($C227,'dmc2564 ข้อมูลดิบ'!$C$3:$C$165,0),24)</f>
        <v>0</v>
      </c>
      <c r="L226" s="105">
        <f>INDEX('dmc2564 ข้อมูลดิบ'!$C$3:$CR$167,MATCH($C227,'dmc2564 ข้อมูลดิบ'!$C$3:$C$165,0),28)</f>
        <v>0</v>
      </c>
      <c r="M226" s="104">
        <f>INDEX('dmc2564 ข้อมูลดิบ'!$C$3:$CR$167,MATCH($C227,'dmc2564 ข้อมูลดิบ'!$C$3:$C$165,0),32)</f>
        <v>0</v>
      </c>
      <c r="N226" s="104">
        <f>INDEX('dmc2564 ข้อมูลดิบ'!$C$3:$CR$167,MATCH($C227,'dmc2564 ข้อมูลดิบ'!$C$3:$C$165,0),36)</f>
        <v>0</v>
      </c>
      <c r="O226" s="104">
        <f>INDEX('dmc2564 ข้อมูลดิบ'!$C$3:$CR$167,MATCH($C227,'dmc2564 ข้อมูลดิบ'!$C$3:$C$165,0),40)</f>
        <v>0</v>
      </c>
      <c r="P226" s="104">
        <f>J226+K226+L226+M226+N226+O226</f>
        <v>0</v>
      </c>
      <c r="Q226" s="104">
        <f>INDEX('dmc2564 ข้อมูลดิบ'!$C$3:$CR$167,MATCH($C227,'dmc2564 ข้อมูลดิบ'!$C$3:$C$165,0),48)</f>
        <v>0</v>
      </c>
      <c r="R226" s="104">
        <f>INDEX('dmc2564 ข้อมูลดิบ'!$C$3:$CR$167,MATCH($C227,'dmc2564 ข้อมูลดิบ'!$C$3:$C$165,0),52)</f>
        <v>0</v>
      </c>
      <c r="S226" s="104">
        <f>INDEX('dmc2564 ข้อมูลดิบ'!$C$3:$CR$167,MATCH($C227,'dmc2564 ข้อมูลดิบ'!$C$3:$C$165,0),56)</f>
        <v>0</v>
      </c>
      <c r="T226" s="104">
        <f>Q226+R226+S226</f>
        <v>0</v>
      </c>
      <c r="U226" s="106">
        <f t="shared" si="55"/>
        <v>0</v>
      </c>
    </row>
    <row r="227" spans="2:21" ht="21" customHeight="1">
      <c r="B227" s="174"/>
      <c r="C227" s="199">
        <v>64020064</v>
      </c>
      <c r="D227" s="193" t="s">
        <v>1</v>
      </c>
      <c r="E227" s="101">
        <f>E225+E226</f>
        <v>1</v>
      </c>
      <c r="F227" s="106">
        <f t="shared" ref="F227:T227" si="60">F225+F226</f>
        <v>0</v>
      </c>
      <c r="G227" s="106">
        <f t="shared" si="60"/>
        <v>0</v>
      </c>
      <c r="H227" s="106">
        <f t="shared" si="60"/>
        <v>0</v>
      </c>
      <c r="I227" s="106">
        <f t="shared" si="60"/>
        <v>0</v>
      </c>
      <c r="J227" s="106">
        <f t="shared" si="60"/>
        <v>0</v>
      </c>
      <c r="K227" s="106">
        <f t="shared" si="60"/>
        <v>0</v>
      </c>
      <c r="L227" s="108">
        <f t="shared" si="60"/>
        <v>0</v>
      </c>
      <c r="M227" s="106">
        <f t="shared" si="60"/>
        <v>0</v>
      </c>
      <c r="N227" s="106">
        <f t="shared" si="60"/>
        <v>0</v>
      </c>
      <c r="O227" s="106">
        <f t="shared" si="60"/>
        <v>0</v>
      </c>
      <c r="P227" s="106">
        <f t="shared" si="60"/>
        <v>0</v>
      </c>
      <c r="Q227" s="106">
        <f t="shared" si="60"/>
        <v>0</v>
      </c>
      <c r="R227" s="106">
        <f t="shared" si="60"/>
        <v>0</v>
      </c>
      <c r="S227" s="106">
        <f t="shared" si="60"/>
        <v>0</v>
      </c>
      <c r="T227" s="106">
        <f t="shared" si="60"/>
        <v>0</v>
      </c>
      <c r="U227" s="106">
        <f t="shared" si="55"/>
        <v>0</v>
      </c>
    </row>
    <row r="228" spans="2:21" ht="21" customHeight="1" thickBot="1">
      <c r="B228" s="178"/>
      <c r="C228" s="179" t="s">
        <v>588</v>
      </c>
      <c r="D228" s="156" t="s">
        <v>15</v>
      </c>
      <c r="E228" s="112"/>
      <c r="F228" s="112">
        <f>INDEX('dmc2564 ข้อมูลดิบ'!$C$3:$CR$167,MATCH($C227,'dmc2564 ข้อมูลดิบ'!$C$3:$C$165,0),6)</f>
        <v>0</v>
      </c>
      <c r="G228" s="112">
        <f>INDEX('dmc2564 ข้อมูลดิบ'!$C$3:$CR$167,MATCH($C227,'dmc2564 ข้อมูลดิบ'!$C$3:$C$165,0),10)</f>
        <v>0</v>
      </c>
      <c r="H228" s="112">
        <f>INDEX('dmc2564 ข้อมูลดิบ'!$C$3:$CR$167,MATCH($C227,'dmc2564 ข้อมูลดิบ'!$C$3:$C$165,0),14)</f>
        <v>0</v>
      </c>
      <c r="I228" s="112">
        <f>SUM(F228:H228)</f>
        <v>0</v>
      </c>
      <c r="J228" s="112">
        <f>INDEX('dmc2564 ข้อมูลดิบ'!$C$3:$CR$167,MATCH($C227,'dmc2564 ข้อมูลดิบ'!$C$3:$C$165,0),22)</f>
        <v>0</v>
      </c>
      <c r="K228" s="112">
        <f>INDEX('dmc2564 ข้อมูลดิบ'!$C$3:$CR$167,MATCH($C227,'dmc2564 ข้อมูลดิบ'!$C$3:$C$165,0),26)</f>
        <v>0</v>
      </c>
      <c r="L228" s="111">
        <f>INDEX('dmc2564 ข้อมูลดิบ'!$C$3:$CR$167,MATCH($C227,'dmc2564 ข้อมูลดิบ'!$C$3:$C$165,0),30)</f>
        <v>0</v>
      </c>
      <c r="M228" s="112">
        <f>INDEX('dmc2564 ข้อมูลดิบ'!$C$3:$CR$167,MATCH($C227,'dmc2564 ข้อมูลดิบ'!$C$3:$C$165,0),34)</f>
        <v>0</v>
      </c>
      <c r="N228" s="112">
        <f>INDEX('dmc2564 ข้อมูลดิบ'!$C$3:$CR$167,MATCH($C227,'dmc2564 ข้อมูลดิบ'!$C$3:$C$165,0),38)</f>
        <v>0</v>
      </c>
      <c r="O228" s="112">
        <f>INDEX('dmc2564 ข้อมูลดิบ'!$C$3:$CR$167,MATCH($C227,'dmc2564 ข้อมูลดิบ'!$C$3:$C$165,0),42)</f>
        <v>0</v>
      </c>
      <c r="P228" s="112">
        <f>J228+K228+L228+M228+N228+O228</f>
        <v>0</v>
      </c>
      <c r="Q228" s="112">
        <f>INDEX('dmc2564 ข้อมูลดิบ'!$C$3:$CR$167,MATCH($C227,'dmc2564 ข้อมูลดิบ'!$C$3:$C$165,0),50)</f>
        <v>0</v>
      </c>
      <c r="R228" s="112">
        <f>INDEX('dmc2564 ข้อมูลดิบ'!$C$3:$CR$167,MATCH($C227,'dmc2564 ข้อมูลดิบ'!$C$3:$C$165,0),54)</f>
        <v>0</v>
      </c>
      <c r="S228" s="112">
        <f>INDEX('dmc2564 ข้อมูลดิบ'!$C$3:$CR$167,MATCH($C227,'dmc2564 ข้อมูลดิบ'!$C$3:$C$165,0),58)</f>
        <v>0</v>
      </c>
      <c r="T228" s="112">
        <f>Q228+R228+S228</f>
        <v>0</v>
      </c>
      <c r="U228" s="113">
        <f t="shared" si="55"/>
        <v>0</v>
      </c>
    </row>
    <row r="229" spans="2:21" ht="21" customHeight="1" thickTop="1">
      <c r="B229" s="197">
        <v>57</v>
      </c>
      <c r="C229" s="200" t="s">
        <v>284</v>
      </c>
      <c r="D229" s="194" t="s">
        <v>18</v>
      </c>
      <c r="E229" s="86">
        <f>VLOOKUP(C231,'จำนวนครู 25มิย64'!$A$3:$E$164,3,TRUE)</f>
        <v>0</v>
      </c>
      <c r="F229" s="86">
        <f>INDEX('dmc2564 ข้อมูลดิบ'!$C$3:$CR$167,MATCH($C231,'dmc2564 ข้อมูลดิบ'!$C$3:$C$165,0),3)</f>
        <v>3</v>
      </c>
      <c r="G229" s="86">
        <f>INDEX('dmc2564 ข้อมูลดิบ'!$C$3:$CR$167,MATCH($C231,'dmc2564 ข้อมูลดิบ'!$C$3:$C$165,0),7)</f>
        <v>3</v>
      </c>
      <c r="H229" s="86">
        <f>INDEX('dmc2564 ข้อมูลดิบ'!$C$3:$CR$167,MATCH($C231,'dmc2564 ข้อมูลดิบ'!$C$3:$C$165,0),11)</f>
        <v>3</v>
      </c>
      <c r="I229" s="86">
        <f>SUM(F229:H229)</f>
        <v>9</v>
      </c>
      <c r="J229" s="86">
        <f>INDEX('dmc2564 ข้อมูลดิบ'!$C$3:$CR$167,MATCH($C231,'dmc2564 ข้อมูลดิบ'!$C$3:$C$165,0),19)</f>
        <v>6</v>
      </c>
      <c r="K229" s="86">
        <f>INDEX('dmc2564 ข้อมูลดิบ'!$C$3:$CR$167,MATCH($C231,'dmc2564 ข้อมูลดิบ'!$C$3:$C$165,0),23)</f>
        <v>2</v>
      </c>
      <c r="L229" s="100">
        <f>INDEX('dmc2564 ข้อมูลดิบ'!$C$3:$CR$167,MATCH($C231,'dmc2564 ข้อมูลดิบ'!$C$3:$C$165,0),27)</f>
        <v>5</v>
      </c>
      <c r="M229" s="86">
        <f>INDEX('dmc2564 ข้อมูลดิบ'!$C$3:$CR$167,MATCH($C231,'dmc2564 ข้อมูลดิบ'!$C$3:$C$165,0),31)</f>
        <v>5</v>
      </c>
      <c r="N229" s="86">
        <f>INDEX('dmc2564 ข้อมูลดิบ'!$C$3:$CR$167,MATCH($C231,'dmc2564 ข้อมูลดิบ'!$C$3:$C$165,0),35)</f>
        <v>4</v>
      </c>
      <c r="O229" s="86">
        <f>INDEX('dmc2564 ข้อมูลดิบ'!$C$3:$CR$167,MATCH($C231,'dmc2564 ข้อมูลดิบ'!$C$3:$C$165,0),39)</f>
        <v>4</v>
      </c>
      <c r="P229" s="86">
        <f>J229+K229+L229+M229+N229+O229</f>
        <v>26</v>
      </c>
      <c r="Q229" s="86">
        <f>INDEX('dmc2564 ข้อมูลดิบ'!$C$3:$CR$167,MATCH($C231,'dmc2564 ข้อมูลดิบ'!$C$3:$C$165,0),47)</f>
        <v>0</v>
      </c>
      <c r="R229" s="86">
        <f>INDEX('dmc2564 ข้อมูลดิบ'!$C$3:$CR$167,MATCH($C231,'dmc2564 ข้อมูลดิบ'!$C$3:$C$165,0),51)</f>
        <v>0</v>
      </c>
      <c r="S229" s="86">
        <f>INDEX('dmc2564 ข้อมูลดิบ'!$C$3:$CR$167,MATCH($C231,'dmc2564 ข้อมูลดิบ'!$C$3:$C$165,0),55)</f>
        <v>0</v>
      </c>
      <c r="T229" s="86">
        <f>Q229+R229+S229</f>
        <v>0</v>
      </c>
      <c r="U229" s="101">
        <f t="shared" si="55"/>
        <v>35</v>
      </c>
    </row>
    <row r="230" spans="2:21" ht="21" customHeight="1">
      <c r="B230" s="174"/>
      <c r="C230" s="199" t="s">
        <v>129</v>
      </c>
      <c r="D230" s="192" t="s">
        <v>20</v>
      </c>
      <c r="E230" s="86">
        <f>VLOOKUP(C231,'จำนวนครู 25มิย64'!$A$3:$E$164,4,TRUE)</f>
        <v>5</v>
      </c>
      <c r="F230" s="104">
        <f>INDEX('dmc2564 ข้อมูลดิบ'!$C$3:$CR$167,MATCH($C231,'dmc2564 ข้อมูลดิบ'!$C$3:$C$165,0),4)</f>
        <v>3</v>
      </c>
      <c r="G230" s="104">
        <f>INDEX('dmc2564 ข้อมูลดิบ'!$C$3:$CR$167,MATCH($C231,'dmc2564 ข้อมูลดิบ'!$C$3:$C$165,0),8)</f>
        <v>2</v>
      </c>
      <c r="H230" s="104">
        <f>INDEX('dmc2564 ข้อมูลดิบ'!$C$3:$CR$167,MATCH($C231,'dmc2564 ข้อมูลดิบ'!$C$3:$C$165,0),12)</f>
        <v>3</v>
      </c>
      <c r="I230" s="104">
        <f>SUM(F230:H230)</f>
        <v>8</v>
      </c>
      <c r="J230" s="104">
        <f>INDEX('dmc2564 ข้อมูลดิบ'!$C$3:$CR$167,MATCH($C231,'dmc2564 ข้อมูลดิบ'!$C$3:$C$165,0),20)</f>
        <v>3</v>
      </c>
      <c r="K230" s="104">
        <f>INDEX('dmc2564 ข้อมูลดิบ'!$C$3:$CR$167,MATCH($C231,'dmc2564 ข้อมูลดิบ'!$C$3:$C$165,0),24)</f>
        <v>6</v>
      </c>
      <c r="L230" s="105">
        <f>INDEX('dmc2564 ข้อมูลดิบ'!$C$3:$CR$167,MATCH($C231,'dmc2564 ข้อมูลดิบ'!$C$3:$C$165,0),28)</f>
        <v>6</v>
      </c>
      <c r="M230" s="104">
        <f>INDEX('dmc2564 ข้อมูลดิบ'!$C$3:$CR$167,MATCH($C231,'dmc2564 ข้อมูลดิบ'!$C$3:$C$165,0),32)</f>
        <v>3</v>
      </c>
      <c r="N230" s="104">
        <f>INDEX('dmc2564 ข้อมูลดิบ'!$C$3:$CR$167,MATCH($C231,'dmc2564 ข้อมูลดิบ'!$C$3:$C$165,0),36)</f>
        <v>2</v>
      </c>
      <c r="O230" s="104">
        <f>INDEX('dmc2564 ข้อมูลดิบ'!$C$3:$CR$167,MATCH($C231,'dmc2564 ข้อมูลดิบ'!$C$3:$C$165,0),40)</f>
        <v>6</v>
      </c>
      <c r="P230" s="104">
        <f>J230+K230+L230+M230+N230+O230</f>
        <v>26</v>
      </c>
      <c r="Q230" s="104">
        <f>INDEX('dmc2564 ข้อมูลดิบ'!$C$3:$CR$167,MATCH($C231,'dmc2564 ข้อมูลดิบ'!$C$3:$C$165,0),48)</f>
        <v>0</v>
      </c>
      <c r="R230" s="104">
        <f>INDEX('dmc2564 ข้อมูลดิบ'!$C$3:$CR$167,MATCH($C231,'dmc2564 ข้อมูลดิบ'!$C$3:$C$165,0),52)</f>
        <v>0</v>
      </c>
      <c r="S230" s="104">
        <f>INDEX('dmc2564 ข้อมูลดิบ'!$C$3:$CR$167,MATCH($C231,'dmc2564 ข้อมูลดิบ'!$C$3:$C$165,0),56)</f>
        <v>0</v>
      </c>
      <c r="T230" s="104">
        <f>Q230+R230+S230</f>
        <v>0</v>
      </c>
      <c r="U230" s="106">
        <f t="shared" si="55"/>
        <v>34</v>
      </c>
    </row>
    <row r="231" spans="2:21" ht="21" customHeight="1">
      <c r="B231" s="174"/>
      <c r="C231" s="199">
        <v>64020065</v>
      </c>
      <c r="D231" s="193" t="s">
        <v>1</v>
      </c>
      <c r="E231" s="101">
        <f>E229+E230</f>
        <v>5</v>
      </c>
      <c r="F231" s="106">
        <f t="shared" ref="F231:T231" si="61">F229+F230</f>
        <v>6</v>
      </c>
      <c r="G231" s="106">
        <f t="shared" si="61"/>
        <v>5</v>
      </c>
      <c r="H231" s="106">
        <f t="shared" si="61"/>
        <v>6</v>
      </c>
      <c r="I231" s="106">
        <f t="shared" si="61"/>
        <v>17</v>
      </c>
      <c r="J231" s="106">
        <f t="shared" si="61"/>
        <v>9</v>
      </c>
      <c r="K231" s="106">
        <f t="shared" si="61"/>
        <v>8</v>
      </c>
      <c r="L231" s="108">
        <f t="shared" si="61"/>
        <v>11</v>
      </c>
      <c r="M231" s="106">
        <f t="shared" si="61"/>
        <v>8</v>
      </c>
      <c r="N231" s="106">
        <f t="shared" si="61"/>
        <v>6</v>
      </c>
      <c r="O231" s="106">
        <f t="shared" si="61"/>
        <v>10</v>
      </c>
      <c r="P231" s="106">
        <f t="shared" si="61"/>
        <v>52</v>
      </c>
      <c r="Q231" s="106">
        <f t="shared" si="61"/>
        <v>0</v>
      </c>
      <c r="R231" s="106">
        <f t="shared" si="61"/>
        <v>0</v>
      </c>
      <c r="S231" s="106">
        <f t="shared" si="61"/>
        <v>0</v>
      </c>
      <c r="T231" s="106">
        <f t="shared" si="61"/>
        <v>0</v>
      </c>
      <c r="U231" s="106">
        <f t="shared" si="55"/>
        <v>69</v>
      </c>
    </row>
    <row r="232" spans="2:21" ht="21" customHeight="1" thickBot="1">
      <c r="B232" s="178"/>
      <c r="C232" s="179" t="s">
        <v>556</v>
      </c>
      <c r="D232" s="156" t="s">
        <v>15</v>
      </c>
      <c r="E232" s="112"/>
      <c r="F232" s="112">
        <f>INDEX('dmc2564 ข้อมูลดิบ'!$C$3:$CR$167,MATCH($C231,'dmc2564 ข้อมูลดิบ'!$C$3:$C$165,0),6)</f>
        <v>1</v>
      </c>
      <c r="G232" s="112">
        <f>INDEX('dmc2564 ข้อมูลดิบ'!$C$3:$CR$167,MATCH($C231,'dmc2564 ข้อมูลดิบ'!$C$3:$C$165,0),10)</f>
        <v>1</v>
      </c>
      <c r="H232" s="112">
        <f>INDEX('dmc2564 ข้อมูลดิบ'!$C$3:$CR$167,MATCH($C231,'dmc2564 ข้อมูลดิบ'!$C$3:$C$165,0),14)</f>
        <v>1</v>
      </c>
      <c r="I232" s="112">
        <f>SUM(F232:H232)</f>
        <v>3</v>
      </c>
      <c r="J232" s="112">
        <f>INDEX('dmc2564 ข้อมูลดิบ'!$C$3:$CR$167,MATCH($C231,'dmc2564 ข้อมูลดิบ'!$C$3:$C$165,0),22)</f>
        <v>1</v>
      </c>
      <c r="K232" s="112">
        <f>INDEX('dmc2564 ข้อมูลดิบ'!$C$3:$CR$167,MATCH($C231,'dmc2564 ข้อมูลดิบ'!$C$3:$C$165,0),26)</f>
        <v>1</v>
      </c>
      <c r="L232" s="111">
        <f>INDEX('dmc2564 ข้อมูลดิบ'!$C$3:$CR$167,MATCH($C231,'dmc2564 ข้อมูลดิบ'!$C$3:$C$165,0),30)</f>
        <v>1</v>
      </c>
      <c r="M232" s="112">
        <f>INDEX('dmc2564 ข้อมูลดิบ'!$C$3:$CR$167,MATCH($C231,'dmc2564 ข้อมูลดิบ'!$C$3:$C$165,0),34)</f>
        <v>1</v>
      </c>
      <c r="N232" s="112">
        <f>INDEX('dmc2564 ข้อมูลดิบ'!$C$3:$CR$167,MATCH($C231,'dmc2564 ข้อมูลดิบ'!$C$3:$C$165,0),38)</f>
        <v>1</v>
      </c>
      <c r="O232" s="112">
        <f>INDEX('dmc2564 ข้อมูลดิบ'!$C$3:$CR$167,MATCH($C231,'dmc2564 ข้อมูลดิบ'!$C$3:$C$165,0),42)</f>
        <v>1</v>
      </c>
      <c r="P232" s="112">
        <f>J232+K232+L232+M232+N232+O232</f>
        <v>6</v>
      </c>
      <c r="Q232" s="112">
        <f>INDEX('dmc2564 ข้อมูลดิบ'!$C$3:$CR$167,MATCH($C231,'dmc2564 ข้อมูลดิบ'!$C$3:$C$165,0),50)</f>
        <v>0</v>
      </c>
      <c r="R232" s="112">
        <f>INDEX('dmc2564 ข้อมูลดิบ'!$C$3:$CR$167,MATCH($C231,'dmc2564 ข้อมูลดิบ'!$C$3:$C$165,0),54)</f>
        <v>0</v>
      </c>
      <c r="S232" s="112">
        <f>INDEX('dmc2564 ข้อมูลดิบ'!$C$3:$CR$167,MATCH($C231,'dmc2564 ข้อมูลดิบ'!$C$3:$C$165,0),58)</f>
        <v>0</v>
      </c>
      <c r="T232" s="112">
        <f>Q232+R232+S232</f>
        <v>0</v>
      </c>
      <c r="U232" s="113">
        <f t="shared" si="55"/>
        <v>9</v>
      </c>
    </row>
    <row r="233" spans="2:21" ht="21" customHeight="1" thickTop="1">
      <c r="B233" s="197">
        <v>58</v>
      </c>
      <c r="C233" s="200" t="s">
        <v>285</v>
      </c>
      <c r="D233" s="194" t="s">
        <v>18</v>
      </c>
      <c r="E233" s="86">
        <f>VLOOKUP(C235,'จำนวนครู 25มิย64'!$A$3:$E$164,3,TRUE)</f>
        <v>2</v>
      </c>
      <c r="F233" s="86">
        <f>INDEX('dmc2564 ข้อมูลดิบ'!$C$3:$CR$167,MATCH($C235,'dmc2564 ข้อมูลดิบ'!$C$3:$C$165,0),3)</f>
        <v>0</v>
      </c>
      <c r="G233" s="86">
        <f>INDEX('dmc2564 ข้อมูลดิบ'!$C$3:$CR$167,MATCH($C235,'dmc2564 ข้อมูลดิบ'!$C$3:$C$165,0),7)</f>
        <v>3</v>
      </c>
      <c r="H233" s="86">
        <f>INDEX('dmc2564 ข้อมูลดิบ'!$C$3:$CR$167,MATCH($C235,'dmc2564 ข้อมูลดิบ'!$C$3:$C$165,0),11)</f>
        <v>2</v>
      </c>
      <c r="I233" s="86">
        <f>SUM(F233:H233)</f>
        <v>5</v>
      </c>
      <c r="J233" s="86">
        <f>INDEX('dmc2564 ข้อมูลดิบ'!$C$3:$CR$167,MATCH($C235,'dmc2564 ข้อมูลดิบ'!$C$3:$C$165,0),19)</f>
        <v>17</v>
      </c>
      <c r="K233" s="86">
        <f>INDEX('dmc2564 ข้อมูลดิบ'!$C$3:$CR$167,MATCH($C235,'dmc2564 ข้อมูลดิบ'!$C$3:$C$165,0),23)</f>
        <v>6</v>
      </c>
      <c r="L233" s="100">
        <f>INDEX('dmc2564 ข้อมูลดิบ'!$C$3:$CR$167,MATCH($C235,'dmc2564 ข้อมูลดิบ'!$C$3:$C$165,0),27)</f>
        <v>11</v>
      </c>
      <c r="M233" s="86">
        <f>INDEX('dmc2564 ข้อมูลดิบ'!$C$3:$CR$167,MATCH($C235,'dmc2564 ข้อมูลดิบ'!$C$3:$C$165,0),31)</f>
        <v>19</v>
      </c>
      <c r="N233" s="86">
        <f>INDEX('dmc2564 ข้อมูลดิบ'!$C$3:$CR$167,MATCH($C235,'dmc2564 ข้อมูลดิบ'!$C$3:$C$165,0),35)</f>
        <v>10</v>
      </c>
      <c r="O233" s="86">
        <f>INDEX('dmc2564 ข้อมูลดิบ'!$C$3:$CR$167,MATCH($C235,'dmc2564 ข้อมูลดิบ'!$C$3:$C$165,0),39)</f>
        <v>17</v>
      </c>
      <c r="P233" s="86">
        <f>J233+K233+L233+M233+N233+O233</f>
        <v>80</v>
      </c>
      <c r="Q233" s="86">
        <f>INDEX('dmc2564 ข้อมูลดิบ'!$C$3:$CR$167,MATCH($C235,'dmc2564 ข้อมูลดิบ'!$C$3:$C$165,0),47)</f>
        <v>0</v>
      </c>
      <c r="R233" s="86">
        <f>INDEX('dmc2564 ข้อมูลดิบ'!$C$3:$CR$167,MATCH($C235,'dmc2564 ข้อมูลดิบ'!$C$3:$C$165,0),51)</f>
        <v>0</v>
      </c>
      <c r="S233" s="86">
        <f>INDEX('dmc2564 ข้อมูลดิบ'!$C$3:$CR$167,MATCH($C235,'dmc2564 ข้อมูลดิบ'!$C$3:$C$165,0),55)</f>
        <v>0</v>
      </c>
      <c r="T233" s="86">
        <f>Q233+R233+S233</f>
        <v>0</v>
      </c>
      <c r="U233" s="101">
        <f t="shared" si="55"/>
        <v>85</v>
      </c>
    </row>
    <row r="234" spans="2:21" ht="21" customHeight="1">
      <c r="B234" s="174"/>
      <c r="C234" s="199" t="s">
        <v>478</v>
      </c>
      <c r="D234" s="192" t="s">
        <v>20</v>
      </c>
      <c r="E234" s="86">
        <f>VLOOKUP(C235,'จำนวนครู 25มิย64'!$A$3:$E$164,4,TRUE)</f>
        <v>9</v>
      </c>
      <c r="F234" s="104">
        <f>INDEX('dmc2564 ข้อมูลดิบ'!$C$3:$CR$167,MATCH($C235,'dmc2564 ข้อมูลดิบ'!$C$3:$C$165,0),4)</f>
        <v>0</v>
      </c>
      <c r="G234" s="104">
        <f>INDEX('dmc2564 ข้อมูลดิบ'!$C$3:$CR$167,MATCH($C235,'dmc2564 ข้อมูลดิบ'!$C$3:$C$165,0),8)</f>
        <v>3</v>
      </c>
      <c r="H234" s="104">
        <f>INDEX('dmc2564 ข้อมูลดิบ'!$C$3:$CR$167,MATCH($C235,'dmc2564 ข้อมูลดิบ'!$C$3:$C$165,0),12)</f>
        <v>1</v>
      </c>
      <c r="I234" s="104">
        <f>SUM(F234:H234)</f>
        <v>4</v>
      </c>
      <c r="J234" s="104">
        <f>INDEX('dmc2564 ข้อมูลดิบ'!$C$3:$CR$167,MATCH($C235,'dmc2564 ข้อมูลดิบ'!$C$3:$C$165,0),20)</f>
        <v>10</v>
      </c>
      <c r="K234" s="104">
        <f>INDEX('dmc2564 ข้อมูลดิบ'!$C$3:$CR$167,MATCH($C235,'dmc2564 ข้อมูลดิบ'!$C$3:$C$165,0),24)</f>
        <v>12</v>
      </c>
      <c r="L234" s="105">
        <f>INDEX('dmc2564 ข้อมูลดิบ'!$C$3:$CR$167,MATCH($C235,'dmc2564 ข้อมูลดิบ'!$C$3:$C$165,0),28)</f>
        <v>13</v>
      </c>
      <c r="M234" s="104">
        <f>INDEX('dmc2564 ข้อมูลดิบ'!$C$3:$CR$167,MATCH($C235,'dmc2564 ข้อมูลดิบ'!$C$3:$C$165,0),32)</f>
        <v>14</v>
      </c>
      <c r="N234" s="104">
        <f>INDEX('dmc2564 ข้อมูลดิบ'!$C$3:$CR$167,MATCH($C235,'dmc2564 ข้อมูลดิบ'!$C$3:$C$165,0),36)</f>
        <v>6</v>
      </c>
      <c r="O234" s="104">
        <f>INDEX('dmc2564 ข้อมูลดิบ'!$C$3:$CR$167,MATCH($C235,'dmc2564 ข้อมูลดิบ'!$C$3:$C$165,0),40)</f>
        <v>25</v>
      </c>
      <c r="P234" s="104">
        <f>J234+K234+L234+M234+N234+O234</f>
        <v>80</v>
      </c>
      <c r="Q234" s="104">
        <f>INDEX('dmc2564 ข้อมูลดิบ'!$C$3:$CR$167,MATCH($C235,'dmc2564 ข้อมูลดิบ'!$C$3:$C$165,0),48)</f>
        <v>0</v>
      </c>
      <c r="R234" s="104">
        <f>INDEX('dmc2564 ข้อมูลดิบ'!$C$3:$CR$167,MATCH($C235,'dmc2564 ข้อมูลดิบ'!$C$3:$C$165,0),52)</f>
        <v>0</v>
      </c>
      <c r="S234" s="104">
        <f>INDEX('dmc2564 ข้อมูลดิบ'!$C$3:$CR$167,MATCH($C235,'dmc2564 ข้อมูลดิบ'!$C$3:$C$165,0),56)</f>
        <v>0</v>
      </c>
      <c r="T234" s="104">
        <f>Q234+R234+S234</f>
        <v>0</v>
      </c>
      <c r="U234" s="106">
        <f t="shared" si="55"/>
        <v>84</v>
      </c>
    </row>
    <row r="235" spans="2:21" ht="21" customHeight="1">
      <c r="B235" s="174"/>
      <c r="C235" s="199">
        <v>64020067</v>
      </c>
      <c r="D235" s="193" t="s">
        <v>1</v>
      </c>
      <c r="E235" s="101">
        <f>E233+E234</f>
        <v>11</v>
      </c>
      <c r="F235" s="106">
        <f t="shared" ref="F235:T235" si="62">F233+F234</f>
        <v>0</v>
      </c>
      <c r="G235" s="106">
        <f t="shared" si="62"/>
        <v>6</v>
      </c>
      <c r="H235" s="106">
        <f t="shared" si="62"/>
        <v>3</v>
      </c>
      <c r="I235" s="106">
        <f t="shared" si="62"/>
        <v>9</v>
      </c>
      <c r="J235" s="106">
        <f t="shared" si="62"/>
        <v>27</v>
      </c>
      <c r="K235" s="106">
        <f t="shared" si="62"/>
        <v>18</v>
      </c>
      <c r="L235" s="108">
        <f t="shared" si="62"/>
        <v>24</v>
      </c>
      <c r="M235" s="106">
        <f t="shared" si="62"/>
        <v>33</v>
      </c>
      <c r="N235" s="106">
        <f t="shared" si="62"/>
        <v>16</v>
      </c>
      <c r="O235" s="106">
        <f t="shared" si="62"/>
        <v>42</v>
      </c>
      <c r="P235" s="106">
        <f t="shared" si="62"/>
        <v>160</v>
      </c>
      <c r="Q235" s="106">
        <f t="shared" si="62"/>
        <v>0</v>
      </c>
      <c r="R235" s="106">
        <f t="shared" si="62"/>
        <v>0</v>
      </c>
      <c r="S235" s="106">
        <f t="shared" si="62"/>
        <v>0</v>
      </c>
      <c r="T235" s="106">
        <f t="shared" si="62"/>
        <v>0</v>
      </c>
      <c r="U235" s="106">
        <f t="shared" si="55"/>
        <v>169</v>
      </c>
    </row>
    <row r="236" spans="2:21" ht="21" customHeight="1" thickBot="1">
      <c r="B236" s="178"/>
      <c r="C236" s="179" t="s">
        <v>539</v>
      </c>
      <c r="D236" s="156" t="s">
        <v>15</v>
      </c>
      <c r="E236" s="112"/>
      <c r="F236" s="112">
        <f>INDEX('dmc2564 ข้อมูลดิบ'!$C$3:$CR$167,MATCH($C235,'dmc2564 ข้อมูลดิบ'!$C$3:$C$165,0),6)</f>
        <v>0</v>
      </c>
      <c r="G236" s="112">
        <f>INDEX('dmc2564 ข้อมูลดิบ'!$C$3:$CR$167,MATCH($C235,'dmc2564 ข้อมูลดิบ'!$C$3:$C$165,0),10)</f>
        <v>1</v>
      </c>
      <c r="H236" s="112">
        <f>INDEX('dmc2564 ข้อมูลดิบ'!$C$3:$CR$167,MATCH($C235,'dmc2564 ข้อมูลดิบ'!$C$3:$C$165,0),14)</f>
        <v>1</v>
      </c>
      <c r="I236" s="112">
        <f>SUM(F236:H236)</f>
        <v>2</v>
      </c>
      <c r="J236" s="112">
        <f>INDEX('dmc2564 ข้อมูลดิบ'!$C$3:$CR$167,MATCH($C235,'dmc2564 ข้อมูลดิบ'!$C$3:$C$165,0),22)</f>
        <v>1</v>
      </c>
      <c r="K236" s="112">
        <f>INDEX('dmc2564 ข้อมูลดิบ'!$C$3:$CR$167,MATCH($C235,'dmc2564 ข้อมูลดิบ'!$C$3:$C$165,0),26)</f>
        <v>1</v>
      </c>
      <c r="L236" s="111">
        <f>INDEX('dmc2564 ข้อมูลดิบ'!$C$3:$CR$167,MATCH($C235,'dmc2564 ข้อมูลดิบ'!$C$3:$C$165,0),30)</f>
        <v>1</v>
      </c>
      <c r="M236" s="112">
        <f>INDEX('dmc2564 ข้อมูลดิบ'!$C$3:$CR$167,MATCH($C235,'dmc2564 ข้อมูลดิบ'!$C$3:$C$165,0),34)</f>
        <v>2</v>
      </c>
      <c r="N236" s="112">
        <f>INDEX('dmc2564 ข้อมูลดิบ'!$C$3:$CR$167,MATCH($C235,'dmc2564 ข้อมูลดิบ'!$C$3:$C$165,0),38)</f>
        <v>1</v>
      </c>
      <c r="O236" s="112">
        <f>INDEX('dmc2564 ข้อมูลดิบ'!$C$3:$CR$167,MATCH($C235,'dmc2564 ข้อมูลดิบ'!$C$3:$C$165,0),42)</f>
        <v>2</v>
      </c>
      <c r="P236" s="112">
        <f>J236+K236+L236+M236+N236+O236</f>
        <v>8</v>
      </c>
      <c r="Q236" s="112">
        <f>INDEX('dmc2564 ข้อมูลดิบ'!$C$3:$CR$167,MATCH($C235,'dmc2564 ข้อมูลดิบ'!$C$3:$C$165,0),50)</f>
        <v>0</v>
      </c>
      <c r="R236" s="112">
        <f>INDEX('dmc2564 ข้อมูลดิบ'!$C$3:$CR$167,MATCH($C235,'dmc2564 ข้อมูลดิบ'!$C$3:$C$165,0),54)</f>
        <v>0</v>
      </c>
      <c r="S236" s="112">
        <f>INDEX('dmc2564 ข้อมูลดิบ'!$C$3:$CR$167,MATCH($C235,'dmc2564 ข้อมูลดิบ'!$C$3:$C$165,0),58)</f>
        <v>0</v>
      </c>
      <c r="T236" s="112">
        <f>Q236+R236+S236</f>
        <v>0</v>
      </c>
      <c r="U236" s="113">
        <f t="shared" si="55"/>
        <v>10</v>
      </c>
    </row>
    <row r="237" spans="2:21" ht="21" customHeight="1" thickTop="1">
      <c r="B237" s="197">
        <v>59</v>
      </c>
      <c r="C237" s="200" t="s">
        <v>286</v>
      </c>
      <c r="D237" s="194" t="s">
        <v>18</v>
      </c>
      <c r="E237" s="86">
        <f>VLOOKUP(C239,'จำนวนครู 25มิย64'!$A$3:$E$164,3,TRUE)</f>
        <v>7</v>
      </c>
      <c r="F237" s="86">
        <f>INDEX('dmc2564 ข้อมูลดิบ'!$C$3:$CR$167,MATCH($C239,'dmc2564 ข้อมูลดิบ'!$C$3:$C$165,0),3)</f>
        <v>0</v>
      </c>
      <c r="G237" s="86">
        <f>INDEX('dmc2564 ข้อมูลดิบ'!$C$3:$CR$167,MATCH($C239,'dmc2564 ข้อมูลดิบ'!$C$3:$C$165,0),7)</f>
        <v>6</v>
      </c>
      <c r="H237" s="86">
        <f>INDEX('dmc2564 ข้อมูลดิบ'!$C$3:$CR$167,MATCH($C239,'dmc2564 ข้อมูลดิบ'!$C$3:$C$165,0),11)</f>
        <v>10</v>
      </c>
      <c r="I237" s="86">
        <f>SUM(F237:H237)</f>
        <v>16</v>
      </c>
      <c r="J237" s="86">
        <f>INDEX('dmc2564 ข้อมูลดิบ'!$C$3:$CR$167,MATCH($C239,'dmc2564 ข้อมูลดิบ'!$C$3:$C$165,0),19)</f>
        <v>59</v>
      </c>
      <c r="K237" s="86">
        <f>INDEX('dmc2564 ข้อมูลดิบ'!$C$3:$CR$167,MATCH($C239,'dmc2564 ข้อมูลดิบ'!$C$3:$C$165,0),23)</f>
        <v>58</v>
      </c>
      <c r="L237" s="100">
        <f>INDEX('dmc2564 ข้อมูลดิบ'!$C$3:$CR$167,MATCH($C239,'dmc2564 ข้อมูลดิบ'!$C$3:$C$165,0),27)</f>
        <v>56</v>
      </c>
      <c r="M237" s="86">
        <f>INDEX('dmc2564 ข้อมูลดิบ'!$C$3:$CR$167,MATCH($C239,'dmc2564 ข้อมูลดิบ'!$C$3:$C$165,0),31)</f>
        <v>70</v>
      </c>
      <c r="N237" s="86">
        <f>INDEX('dmc2564 ข้อมูลดิบ'!$C$3:$CR$167,MATCH($C239,'dmc2564 ข้อมูลดิบ'!$C$3:$C$165,0),35)</f>
        <v>78</v>
      </c>
      <c r="O237" s="86">
        <f>INDEX('dmc2564 ข้อมูลดิบ'!$C$3:$CR$167,MATCH($C239,'dmc2564 ข้อมูลดิบ'!$C$3:$C$165,0),39)</f>
        <v>58</v>
      </c>
      <c r="P237" s="86">
        <f>J237+K237+L237+M237+N237+O237</f>
        <v>379</v>
      </c>
      <c r="Q237" s="86">
        <f>INDEX('dmc2564 ข้อมูลดิบ'!$C$3:$CR$167,MATCH($C239,'dmc2564 ข้อมูลดิบ'!$C$3:$C$165,0),47)</f>
        <v>0</v>
      </c>
      <c r="R237" s="86">
        <f>INDEX('dmc2564 ข้อมูลดิบ'!$C$3:$CR$167,MATCH($C239,'dmc2564 ข้อมูลดิบ'!$C$3:$C$165,0),51)</f>
        <v>0</v>
      </c>
      <c r="S237" s="86">
        <f>INDEX('dmc2564 ข้อมูลดิบ'!$C$3:$CR$167,MATCH($C239,'dmc2564 ข้อมูลดิบ'!$C$3:$C$165,0),55)</f>
        <v>0</v>
      </c>
      <c r="T237" s="86">
        <f>Q237+R237+S237</f>
        <v>0</v>
      </c>
      <c r="U237" s="101">
        <f t="shared" si="55"/>
        <v>395</v>
      </c>
    </row>
    <row r="238" spans="2:21" ht="21" customHeight="1">
      <c r="B238" s="174"/>
      <c r="C238" s="199" t="s">
        <v>479</v>
      </c>
      <c r="D238" s="192" t="s">
        <v>20</v>
      </c>
      <c r="E238" s="86">
        <f>VLOOKUP(C239,'จำนวนครู 25มิย64'!$A$3:$E$164,4,TRUE)</f>
        <v>30</v>
      </c>
      <c r="F238" s="104">
        <f>INDEX('dmc2564 ข้อมูลดิบ'!$C$3:$CR$167,MATCH($C239,'dmc2564 ข้อมูลดิบ'!$C$3:$C$165,0),4)</f>
        <v>0</v>
      </c>
      <c r="G238" s="104">
        <f>INDEX('dmc2564 ข้อมูลดิบ'!$C$3:$CR$167,MATCH($C239,'dmc2564 ข้อมูลดิบ'!$C$3:$C$165,0),8)</f>
        <v>7</v>
      </c>
      <c r="H238" s="104">
        <f>INDEX('dmc2564 ข้อมูลดิบ'!$C$3:$CR$167,MATCH($C239,'dmc2564 ข้อมูลดิบ'!$C$3:$C$165,0),12)</f>
        <v>11</v>
      </c>
      <c r="I238" s="104">
        <f>SUM(F238:H238)</f>
        <v>18</v>
      </c>
      <c r="J238" s="104">
        <f>INDEX('dmc2564 ข้อมูลดิบ'!$C$3:$CR$167,MATCH($C239,'dmc2564 ข้อมูลดิบ'!$C$3:$C$165,0),20)</f>
        <v>59</v>
      </c>
      <c r="K238" s="104">
        <f>INDEX('dmc2564 ข้อมูลดิบ'!$C$3:$CR$167,MATCH($C239,'dmc2564 ข้อมูลดิบ'!$C$3:$C$165,0),24)</f>
        <v>54</v>
      </c>
      <c r="L238" s="105">
        <f>INDEX('dmc2564 ข้อมูลดิบ'!$C$3:$CR$167,MATCH($C239,'dmc2564 ข้อมูลดิบ'!$C$3:$C$165,0),28)</f>
        <v>55</v>
      </c>
      <c r="M238" s="104">
        <f>INDEX('dmc2564 ข้อมูลดิบ'!$C$3:$CR$167,MATCH($C239,'dmc2564 ข้อมูลดิบ'!$C$3:$C$165,0),32)</f>
        <v>72</v>
      </c>
      <c r="N238" s="104">
        <f>INDEX('dmc2564 ข้อมูลดิบ'!$C$3:$CR$167,MATCH($C239,'dmc2564 ข้อมูลดิบ'!$C$3:$C$165,0),36)</f>
        <v>62</v>
      </c>
      <c r="O238" s="104">
        <f>INDEX('dmc2564 ข้อมูลดิบ'!$C$3:$CR$167,MATCH($C239,'dmc2564 ข้อมูลดิบ'!$C$3:$C$165,0),40)</f>
        <v>62</v>
      </c>
      <c r="P238" s="104">
        <f>J238+K238+L238+M238+N238+O238</f>
        <v>364</v>
      </c>
      <c r="Q238" s="104">
        <f>INDEX('dmc2564 ข้อมูลดิบ'!$C$3:$CR$167,MATCH($C239,'dmc2564 ข้อมูลดิบ'!$C$3:$C$165,0),48)</f>
        <v>0</v>
      </c>
      <c r="R238" s="104">
        <f>INDEX('dmc2564 ข้อมูลดิบ'!$C$3:$CR$167,MATCH($C239,'dmc2564 ข้อมูลดิบ'!$C$3:$C$165,0),52)</f>
        <v>0</v>
      </c>
      <c r="S238" s="104">
        <f>INDEX('dmc2564 ข้อมูลดิบ'!$C$3:$CR$167,MATCH($C239,'dmc2564 ข้อมูลดิบ'!$C$3:$C$165,0),56)</f>
        <v>0</v>
      </c>
      <c r="T238" s="104">
        <f>Q238+R238+S238</f>
        <v>0</v>
      </c>
      <c r="U238" s="106">
        <f t="shared" si="55"/>
        <v>382</v>
      </c>
    </row>
    <row r="239" spans="2:21" ht="21" customHeight="1">
      <c r="B239" s="174"/>
      <c r="C239" s="199">
        <v>64020068</v>
      </c>
      <c r="D239" s="193" t="s">
        <v>1</v>
      </c>
      <c r="E239" s="101">
        <f>E237+E238</f>
        <v>37</v>
      </c>
      <c r="F239" s="106">
        <f t="shared" ref="F239:T239" si="63">F237+F238</f>
        <v>0</v>
      </c>
      <c r="G239" s="106">
        <f t="shared" si="63"/>
        <v>13</v>
      </c>
      <c r="H239" s="106">
        <f t="shared" si="63"/>
        <v>21</v>
      </c>
      <c r="I239" s="106">
        <f t="shared" si="63"/>
        <v>34</v>
      </c>
      <c r="J239" s="106">
        <f t="shared" si="63"/>
        <v>118</v>
      </c>
      <c r="K239" s="106">
        <f t="shared" si="63"/>
        <v>112</v>
      </c>
      <c r="L239" s="108">
        <f t="shared" si="63"/>
        <v>111</v>
      </c>
      <c r="M239" s="106">
        <f t="shared" si="63"/>
        <v>142</v>
      </c>
      <c r="N239" s="106">
        <f t="shared" si="63"/>
        <v>140</v>
      </c>
      <c r="O239" s="106">
        <f t="shared" si="63"/>
        <v>120</v>
      </c>
      <c r="P239" s="106">
        <f t="shared" si="63"/>
        <v>743</v>
      </c>
      <c r="Q239" s="106">
        <f t="shared" si="63"/>
        <v>0</v>
      </c>
      <c r="R239" s="106">
        <f t="shared" si="63"/>
        <v>0</v>
      </c>
      <c r="S239" s="106">
        <f t="shared" si="63"/>
        <v>0</v>
      </c>
      <c r="T239" s="106">
        <f t="shared" si="63"/>
        <v>0</v>
      </c>
      <c r="U239" s="106">
        <f t="shared" si="55"/>
        <v>777</v>
      </c>
    </row>
    <row r="240" spans="2:21" ht="21" customHeight="1" thickBot="1">
      <c r="B240" s="178"/>
      <c r="C240" s="179" t="s">
        <v>539</v>
      </c>
      <c r="D240" s="156" t="s">
        <v>15</v>
      </c>
      <c r="E240" s="112"/>
      <c r="F240" s="112">
        <f>INDEX('dmc2564 ข้อมูลดิบ'!$C$3:$CR$167,MATCH($C239,'dmc2564 ข้อมูลดิบ'!$C$3:$C$165,0),6)</f>
        <v>0</v>
      </c>
      <c r="G240" s="112">
        <f>INDEX('dmc2564 ข้อมูลดิบ'!$C$3:$CR$167,MATCH($C239,'dmc2564 ข้อมูลดิบ'!$C$3:$C$165,0),10)</f>
        <v>1</v>
      </c>
      <c r="H240" s="112">
        <f>INDEX('dmc2564 ข้อมูลดิบ'!$C$3:$CR$167,MATCH($C239,'dmc2564 ข้อมูลดิบ'!$C$3:$C$165,0),14)</f>
        <v>1</v>
      </c>
      <c r="I240" s="112">
        <f>SUM(F240:H240)</f>
        <v>2</v>
      </c>
      <c r="J240" s="112">
        <f>INDEX('dmc2564 ข้อมูลดิบ'!$C$3:$CR$167,MATCH($C239,'dmc2564 ข้อมูลดิบ'!$C$3:$C$165,0),22)</f>
        <v>4</v>
      </c>
      <c r="K240" s="112">
        <f>INDEX('dmc2564 ข้อมูลดิบ'!$C$3:$CR$167,MATCH($C239,'dmc2564 ข้อมูลดิบ'!$C$3:$C$165,0),26)</f>
        <v>4</v>
      </c>
      <c r="L240" s="111">
        <f>INDEX('dmc2564 ข้อมูลดิบ'!$C$3:$CR$167,MATCH($C239,'dmc2564 ข้อมูลดิบ'!$C$3:$C$165,0),30)</f>
        <v>4</v>
      </c>
      <c r="M240" s="112">
        <f>INDEX('dmc2564 ข้อมูลดิบ'!$C$3:$CR$167,MATCH($C239,'dmc2564 ข้อมูลดิบ'!$C$3:$C$165,0),34)</f>
        <v>4</v>
      </c>
      <c r="N240" s="112">
        <f>INDEX('dmc2564 ข้อมูลดิบ'!$C$3:$CR$167,MATCH($C239,'dmc2564 ข้อมูลดิบ'!$C$3:$C$165,0),38)</f>
        <v>4</v>
      </c>
      <c r="O240" s="112">
        <f>INDEX('dmc2564 ข้อมูลดิบ'!$C$3:$CR$167,MATCH($C239,'dmc2564 ข้อมูลดิบ'!$C$3:$C$165,0),42)</f>
        <v>3</v>
      </c>
      <c r="P240" s="112">
        <f>J240+K240+L240+M240+N240+O240</f>
        <v>23</v>
      </c>
      <c r="Q240" s="112">
        <f>INDEX('dmc2564 ข้อมูลดิบ'!$C$3:$CR$167,MATCH($C239,'dmc2564 ข้อมูลดิบ'!$C$3:$C$165,0),50)</f>
        <v>0</v>
      </c>
      <c r="R240" s="112">
        <f>INDEX('dmc2564 ข้อมูลดิบ'!$C$3:$CR$167,MATCH($C239,'dmc2564 ข้อมูลดิบ'!$C$3:$C$165,0),54)</f>
        <v>0</v>
      </c>
      <c r="S240" s="112">
        <f>INDEX('dmc2564 ข้อมูลดิบ'!$C$3:$CR$167,MATCH($C239,'dmc2564 ข้อมูลดิบ'!$C$3:$C$165,0),58)</f>
        <v>0</v>
      </c>
      <c r="T240" s="112">
        <f>Q240+R240+S240</f>
        <v>0</v>
      </c>
      <c r="U240" s="113">
        <f t="shared" si="55"/>
        <v>25</v>
      </c>
    </row>
    <row r="241" spans="2:21" ht="21" customHeight="1" thickTop="1">
      <c r="B241" s="428" t="s">
        <v>13</v>
      </c>
      <c r="C241" s="429"/>
      <c r="D241" s="202" t="s">
        <v>18</v>
      </c>
      <c r="E241" s="132">
        <f>E5+E9+E13+E17+E21+E25+E29+E33+E37+E41+E45+E49+E53+E57+E61+E65+E69+E73+E77+E81+E85+E89+E93+E97+E101+E105+E109+E113+E117+E121+E125+E129+E133+E137+E141+E145+E149+E153+E157+E161+E165+E169+E173+E177+E181+E185+E189+E193+E197+E201+E205+E209+E213+E217+E221+E225+E229+E233+E237</f>
        <v>115</v>
      </c>
      <c r="F241" s="132">
        <f t="shared" ref="F241:U241" si="64">F5+F9+F13+F17+F21+F25+F29+F33+F37+F41+F45+F49+F53+F57+F61+F65+F69+F73+F77+F81+F85+F89+F93+F97+F101+F105+F109+F113+F117+F121+F125+F129+F133+F137+F141+F145+F149+F153+F157+F161+F165+F169+F173+F177+F181+F185+F189+F193+F197+F201+F205+F209+F213+F217+F221+F225+F229+F233+F237</f>
        <v>68</v>
      </c>
      <c r="G241" s="132">
        <f t="shared" si="64"/>
        <v>225</v>
      </c>
      <c r="H241" s="132">
        <f t="shared" si="64"/>
        <v>283</v>
      </c>
      <c r="I241" s="134">
        <f t="shared" si="64"/>
        <v>576</v>
      </c>
      <c r="J241" s="132">
        <f t="shared" si="64"/>
        <v>355</v>
      </c>
      <c r="K241" s="132">
        <f t="shared" si="64"/>
        <v>379</v>
      </c>
      <c r="L241" s="132">
        <f t="shared" si="64"/>
        <v>384</v>
      </c>
      <c r="M241" s="132">
        <f t="shared" si="64"/>
        <v>433</v>
      </c>
      <c r="N241" s="132">
        <f t="shared" si="64"/>
        <v>425</v>
      </c>
      <c r="O241" s="132">
        <f t="shared" si="64"/>
        <v>440</v>
      </c>
      <c r="P241" s="134">
        <f t="shared" si="64"/>
        <v>2416</v>
      </c>
      <c r="Q241" s="132">
        <f t="shared" si="64"/>
        <v>186</v>
      </c>
      <c r="R241" s="132">
        <f t="shared" si="64"/>
        <v>153</v>
      </c>
      <c r="S241" s="132">
        <f t="shared" si="64"/>
        <v>166</v>
      </c>
      <c r="T241" s="134">
        <f>T5+T9+T13+T17+T21+T25+T29+T33+T37+T41+T45+T49+T53+T57+T61+T65+T69+T73+T77+T81+T85+T89+T93+T97+T101+T105+T109+T113+T117+T121+T125+T129+T133+T137+T141+T145+T149+T153+T157+T161+T165+T169+T173+T177+T181+T185+T189+T193+T197+T201+T205+T209+T213+T217+T221+T225+T229+T233+T237</f>
        <v>505</v>
      </c>
      <c r="U241" s="134">
        <f t="shared" si="64"/>
        <v>3497</v>
      </c>
    </row>
    <row r="242" spans="2:21" ht="21" customHeight="1">
      <c r="B242" s="430"/>
      <c r="C242" s="431"/>
      <c r="D242" s="203" t="s">
        <v>20</v>
      </c>
      <c r="E242" s="132">
        <f>E6+E10+E14+E18+E22+E26+E30+E34+E38+E42+E46+E50+E54+E58+E62+E66+E70+E74+E78+E82+E86+E90+E94+E98+E102+E106+E110+E114+E118+E122+E126+E130+E134+E138+E142+E146+E150+E154+E158+E162+E166+E170+E174+E178+E182+E186+E190+E194+E198+E202+E206+E210+E214+E218+E222+E226+E230+E234+E238</f>
        <v>318</v>
      </c>
      <c r="F242" s="132">
        <f t="shared" ref="F242:U242" si="65">F6+F10+F14+F18+F22+F26+F30+F34+F38+F42+F46+F50+F54+F58+F62+F66+F70+F74+F78+F82+F86+F90+F94+F98+F102+F106+F110+F114+F118+F122+F126+F130+F134+F138+F142+F146+F150+F154+F158+F162+F166+F170+F174+F178+F182+F186+F190+F194+F198+F202+F206+F210+F214+F218+F222+F226+F230+F234+F238</f>
        <v>58</v>
      </c>
      <c r="G242" s="132">
        <f t="shared" si="65"/>
        <v>174</v>
      </c>
      <c r="H242" s="132">
        <f t="shared" si="65"/>
        <v>243</v>
      </c>
      <c r="I242" s="134">
        <f t="shared" si="65"/>
        <v>475</v>
      </c>
      <c r="J242" s="132">
        <f t="shared" si="65"/>
        <v>340</v>
      </c>
      <c r="K242" s="132">
        <f t="shared" si="65"/>
        <v>338</v>
      </c>
      <c r="L242" s="132">
        <f t="shared" si="65"/>
        <v>345</v>
      </c>
      <c r="M242" s="132">
        <f t="shared" si="65"/>
        <v>388</v>
      </c>
      <c r="N242" s="132">
        <f t="shared" si="65"/>
        <v>371</v>
      </c>
      <c r="O242" s="132">
        <f t="shared" si="65"/>
        <v>375</v>
      </c>
      <c r="P242" s="134">
        <f t="shared" si="65"/>
        <v>2157</v>
      </c>
      <c r="Q242" s="132">
        <f t="shared" si="65"/>
        <v>127</v>
      </c>
      <c r="R242" s="132">
        <f t="shared" si="65"/>
        <v>142</v>
      </c>
      <c r="S242" s="132">
        <f t="shared" si="65"/>
        <v>121</v>
      </c>
      <c r="T242" s="134">
        <f>T6+T10+T14+T18+T22+T26+T30+T34+T38+T42+T46+T50+T54+T58+T62+T66+T70+T74+T78+T82+T86+T90+T94+T98+T102+T106+T110+T114+T118+T122+T126+T130+T134+T138+T142+T146+T150+T154+T158+T162+T166+T170+T174+T178+T182+T186+T190+T194+T198+T202+T206+T210+T214+T218+T222+T226+T230+T234+T238</f>
        <v>390</v>
      </c>
      <c r="U242" s="134">
        <f t="shared" si="65"/>
        <v>3022</v>
      </c>
    </row>
    <row r="243" spans="2:21" ht="21" customHeight="1">
      <c r="B243" s="430"/>
      <c r="C243" s="431"/>
      <c r="D243" s="204" t="s">
        <v>1</v>
      </c>
      <c r="E243" s="133">
        <f>E241+E242</f>
        <v>433</v>
      </c>
      <c r="F243" s="133">
        <f>F241+F242</f>
        <v>126</v>
      </c>
      <c r="G243" s="133">
        <f>G241+G242</f>
        <v>399</v>
      </c>
      <c r="H243" s="133">
        <f>H241+H242</f>
        <v>526</v>
      </c>
      <c r="I243" s="134">
        <f>I241+I242</f>
        <v>1051</v>
      </c>
      <c r="J243" s="133">
        <f t="shared" ref="J243:U243" si="66">J241+J242</f>
        <v>695</v>
      </c>
      <c r="K243" s="133">
        <f t="shared" si="66"/>
        <v>717</v>
      </c>
      <c r="L243" s="133">
        <f t="shared" si="66"/>
        <v>729</v>
      </c>
      <c r="M243" s="133">
        <f t="shared" si="66"/>
        <v>821</v>
      </c>
      <c r="N243" s="133">
        <f t="shared" si="66"/>
        <v>796</v>
      </c>
      <c r="O243" s="133">
        <f t="shared" si="66"/>
        <v>815</v>
      </c>
      <c r="P243" s="134">
        <f t="shared" si="66"/>
        <v>4573</v>
      </c>
      <c r="Q243" s="133">
        <f t="shared" si="66"/>
        <v>313</v>
      </c>
      <c r="R243" s="133">
        <f t="shared" si="66"/>
        <v>295</v>
      </c>
      <c r="S243" s="133">
        <f t="shared" si="66"/>
        <v>287</v>
      </c>
      <c r="T243" s="134">
        <f>T241+T242</f>
        <v>895</v>
      </c>
      <c r="U243" s="134">
        <f t="shared" si="66"/>
        <v>6519</v>
      </c>
    </row>
    <row r="244" spans="2:21" ht="21" customHeight="1" thickBot="1">
      <c r="B244" s="432"/>
      <c r="C244" s="433"/>
      <c r="D244" s="205" t="s">
        <v>15</v>
      </c>
      <c r="E244" s="139"/>
      <c r="F244" s="139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</f>
        <v>19</v>
      </c>
      <c r="G244" s="139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</f>
        <v>51</v>
      </c>
      <c r="H244" s="139">
        <f>H8+H12+H16+H20+H24+H28+H32+H36+H40+H44+H48+H52+H56+H60+H64+H68+H72+H76+H80+H84+H88+H92+H96+H100+H104+H108+H112+H116+H120+H124+H128+H132+H136+H140+H144+H148+H152+H156+H160+H164+H168+H172+H176+H180+H184+H188+H192+H196+H200+H204+H208+H212+H216+H220+H224+H228+H232+H236+H240</f>
        <v>55</v>
      </c>
      <c r="I244" s="140">
        <f>I8+I12+I16+I20+I24+I28+I32+I36+I40+I44+I48+I52+I56+I60+I64+I68+I72+I76+I80+I84+I88+I92+I96+I100+I104+I108+I112+I116+I120+I124+I128+I132+I136+I140+I144+I148+I152+I156+I160+I164+I168+I172+I176+I180+I184+I188+I192+I196+I200+I204+I208+I212+I216+I220+I224+I228+I232+I236+I240</f>
        <v>125</v>
      </c>
      <c r="J244" s="139">
        <f>J8+J12+J16+J20+J24+J28+J32+J36+J40+J44+J48+J52+J56+J60+J64+J68+J72+J76+J80+J84+J88+J92+J96+J100+J104+J108+J112+J116+J120+J124+J128+J132+J136+J140+J144+J148+J152+J156+J160+J164+J168+J172+J176+J180+J184+J188+J192+J196+J200+J204+J208+J212+J216+J220+J224+J228+J232+J236+J240</f>
        <v>58</v>
      </c>
      <c r="K244" s="139">
        <f t="shared" ref="K244:U244" si="67">K8+K12+K16+K20+K24+K28+K32+K36+K40+K44+K48+K52+K56+K60+K64+K68+K72+K76+K80+K84+K88+K92+K96+K100+K104+K108+K112+K116+K120+K124+K128+K132+K136+K140+K144+K148+K152+K156+K160+K164+K168+K172+K176+K180+K184+K188+K192+K196+K200+K204+K208+K212+K216+K220+K224+K228+K232+K236+K240</f>
        <v>58</v>
      </c>
      <c r="L244" s="139">
        <f t="shared" si="67"/>
        <v>58</v>
      </c>
      <c r="M244" s="139">
        <f t="shared" si="67"/>
        <v>63</v>
      </c>
      <c r="N244" s="139">
        <f t="shared" si="67"/>
        <v>61</v>
      </c>
      <c r="O244" s="139">
        <f t="shared" si="67"/>
        <v>60</v>
      </c>
      <c r="P244" s="140">
        <f t="shared" si="67"/>
        <v>358</v>
      </c>
      <c r="Q244" s="139">
        <f t="shared" si="67"/>
        <v>13</v>
      </c>
      <c r="R244" s="139">
        <f t="shared" si="67"/>
        <v>14</v>
      </c>
      <c r="S244" s="139">
        <f t="shared" si="67"/>
        <v>15</v>
      </c>
      <c r="T244" s="140">
        <f>T8+T12+T16+T20+T24+T28+T32+T36+T40+T44+T48+T52+T56+T60+T64+T68+T72+T76+T80+T84+T88+T92+T96+T100+T104+T108+T112+T116+T120+T124+T128+T132+T136+T140+T144+T148+T152+T156+T160+T164+T168+T172+T176+T180+T184+T188+T192+T196+T200+T204+T208+T212+T216+T220+T224+T228+T232+T236+T240</f>
        <v>42</v>
      </c>
      <c r="U244" s="140">
        <f t="shared" si="67"/>
        <v>525</v>
      </c>
    </row>
    <row r="245" spans="2:21" ht="21.6" thickTop="1"/>
    <row r="246" spans="2:21" ht="23.4">
      <c r="H246" s="209"/>
      <c r="I246" s="210"/>
      <c r="J246" s="210"/>
      <c r="K246" s="210"/>
      <c r="L246" s="211"/>
      <c r="M246" s="209"/>
    </row>
    <row r="247" spans="2:21">
      <c r="H247" s="209"/>
      <c r="I247" s="209"/>
      <c r="J247" s="209"/>
      <c r="K247" s="209"/>
      <c r="L247" s="211"/>
      <c r="M247" s="209"/>
    </row>
    <row r="248" spans="2:21">
      <c r="H248" s="209"/>
      <c r="I248" s="209"/>
      <c r="J248" s="209"/>
      <c r="K248" s="209"/>
      <c r="L248" s="211"/>
      <c r="M248" s="209"/>
    </row>
  </sheetData>
  <mergeCells count="9">
    <mergeCell ref="B241:C244"/>
    <mergeCell ref="C1:U1"/>
    <mergeCell ref="C2:U2"/>
    <mergeCell ref="B3:B4"/>
    <mergeCell ref="C3:C4"/>
    <mergeCell ref="F3:I3"/>
    <mergeCell ref="J3:P3"/>
    <mergeCell ref="Q3:T3"/>
    <mergeCell ref="U3:U4"/>
  </mergeCells>
  <phoneticPr fontId="5" type="noConversion"/>
  <pageMargins left="0.19685039370078741" right="0.15748031496062992" top="0.55118110236220474" bottom="0.55118110236220474" header="0.31496062992125984" footer="0.31496062992125984"/>
  <pageSetup paperSize="9" firstPageNumber="3" orientation="landscape" useFirstPageNumber="1" horizontalDpi="4294967293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59999389629810485"/>
  </sheetPr>
  <dimension ref="B1:AC157"/>
  <sheetViews>
    <sheetView zoomScaleNormal="100" zoomScaleSheetLayoutView="100" zoomScalePageLayoutView="115" workbookViewId="0"/>
  </sheetViews>
  <sheetFormatPr defaultColWidth="9.109375" defaultRowHeight="21" customHeight="1"/>
  <cols>
    <col min="1" max="1" width="1.6640625" style="96" customWidth="1"/>
    <col min="2" max="2" width="5.6640625" style="141" customWidth="1"/>
    <col min="3" max="3" width="28.6640625" style="96" customWidth="1"/>
    <col min="4" max="4" width="5.6640625" style="96" customWidth="1"/>
    <col min="5" max="5" width="5.6640625" style="188" customWidth="1"/>
    <col min="6" max="8" width="5.6640625" style="96" customWidth="1"/>
    <col min="9" max="9" width="6.6640625" style="143" customWidth="1"/>
    <col min="10" max="11" width="5.6640625" style="96" customWidth="1"/>
    <col min="12" max="12" width="5.6640625" style="143" customWidth="1"/>
    <col min="13" max="15" width="5.6640625" style="96" customWidth="1"/>
    <col min="16" max="16" width="6.6640625" style="143" customWidth="1"/>
    <col min="17" max="20" width="5.6640625" style="96" customWidth="1"/>
    <col min="21" max="21" width="8.6640625" style="144" customWidth="1"/>
    <col min="22" max="16384" width="9.109375" style="96"/>
  </cols>
  <sheetData>
    <row r="1" spans="2:29" ht="24" customHeight="1">
      <c r="B1" s="170"/>
      <c r="C1" s="434" t="s">
        <v>624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2:29" ht="24" customHeight="1">
      <c r="B2" s="170"/>
      <c r="C2" s="435" t="s">
        <v>459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2:29" s="170" customFormat="1" ht="24" customHeight="1">
      <c r="B3" s="436" t="s">
        <v>0</v>
      </c>
      <c r="C3" s="436" t="s">
        <v>260</v>
      </c>
      <c r="D3" s="331" t="s">
        <v>14</v>
      </c>
      <c r="E3" s="333" t="s">
        <v>431</v>
      </c>
      <c r="F3" s="438" t="s">
        <v>565</v>
      </c>
      <c r="G3" s="438"/>
      <c r="H3" s="438"/>
      <c r="I3" s="439"/>
      <c r="J3" s="440" t="s">
        <v>566</v>
      </c>
      <c r="K3" s="438"/>
      <c r="L3" s="438"/>
      <c r="M3" s="438"/>
      <c r="N3" s="438"/>
      <c r="O3" s="438"/>
      <c r="P3" s="439"/>
      <c r="Q3" s="440" t="s">
        <v>567</v>
      </c>
      <c r="R3" s="438"/>
      <c r="S3" s="438"/>
      <c r="T3" s="439"/>
      <c r="U3" s="443" t="s">
        <v>13</v>
      </c>
      <c r="W3" s="375"/>
      <c r="X3" s="375"/>
      <c r="Y3" s="375"/>
      <c r="Z3" s="375"/>
      <c r="AA3" s="375"/>
      <c r="AB3" s="375"/>
      <c r="AC3" s="375"/>
    </row>
    <row r="4" spans="2:29" s="170" customFormat="1" ht="24" customHeight="1">
      <c r="B4" s="437"/>
      <c r="C4" s="437"/>
      <c r="D4" s="374" t="s">
        <v>15</v>
      </c>
      <c r="E4" s="334" t="s">
        <v>16</v>
      </c>
      <c r="F4" s="190" t="s">
        <v>8</v>
      </c>
      <c r="G4" s="190" t="s">
        <v>9</v>
      </c>
      <c r="H4" s="190" t="s">
        <v>300</v>
      </c>
      <c r="I4" s="191" t="s">
        <v>1</v>
      </c>
      <c r="J4" s="190" t="s">
        <v>2</v>
      </c>
      <c r="K4" s="190" t="s">
        <v>3</v>
      </c>
      <c r="L4" s="191" t="s">
        <v>4</v>
      </c>
      <c r="M4" s="190" t="s">
        <v>5</v>
      </c>
      <c r="N4" s="190" t="s">
        <v>6</v>
      </c>
      <c r="O4" s="190" t="s">
        <v>7</v>
      </c>
      <c r="P4" s="191" t="s">
        <v>1</v>
      </c>
      <c r="Q4" s="190" t="s">
        <v>10</v>
      </c>
      <c r="R4" s="190" t="s">
        <v>11</v>
      </c>
      <c r="S4" s="190" t="s">
        <v>12</v>
      </c>
      <c r="T4" s="190" t="s">
        <v>1</v>
      </c>
      <c r="U4" s="444"/>
      <c r="W4" s="375"/>
      <c r="X4" s="375"/>
      <c r="Y4" s="375"/>
      <c r="Z4" s="375"/>
      <c r="AA4" s="375"/>
      <c r="AB4" s="375"/>
      <c r="AC4" s="375"/>
    </row>
    <row r="5" spans="2:29" ht="21" customHeight="1">
      <c r="B5" s="124">
        <v>1</v>
      </c>
      <c r="C5" s="172" t="s">
        <v>29</v>
      </c>
      <c r="D5" s="173" t="s">
        <v>18</v>
      </c>
      <c r="E5" s="86">
        <f>VLOOKUP(C7,'จำนวนครู 25มิย64'!$A$3:$E$164,3,TRUE)</f>
        <v>1</v>
      </c>
      <c r="F5" s="86">
        <f>INDEX('dmc2564 ข้อมูลดิบ'!$C$3:$CR$167,MATCH($C7,'dmc2564 ข้อมูลดิบ'!$C$3:$C$165,0),3)</f>
        <v>0</v>
      </c>
      <c r="G5" s="86">
        <f>INDEX('dmc2564 ข้อมูลดิบ'!$C$3:$CR$167,MATCH($C7,'dmc2564 ข้อมูลดิบ'!$C$3:$C$165,0),7)</f>
        <v>4</v>
      </c>
      <c r="H5" s="86">
        <f>INDEX('dmc2564 ข้อมูลดิบ'!$C$3:$CR$167,MATCH($C7,'dmc2564 ข้อมูลดิบ'!$C$3:$C$165,0),11)</f>
        <v>0</v>
      </c>
      <c r="I5" s="86">
        <f>SUM(F5:H5)</f>
        <v>4</v>
      </c>
      <c r="J5" s="86">
        <f>INDEX('dmc2564 ข้อมูลดิบ'!$C$3:$CR$167,MATCH($C7,'dmc2564 ข้อมูลดิบ'!$C$3:$C$165,0),19)</f>
        <v>6</v>
      </c>
      <c r="K5" s="86">
        <f>INDEX('dmc2564 ข้อมูลดิบ'!$C$3:$CR$167,MATCH($C7,'dmc2564 ข้อมูลดิบ'!$C$3:$C$165,0),23)</f>
        <v>8</v>
      </c>
      <c r="L5" s="100">
        <f>INDEX('dmc2564 ข้อมูลดิบ'!$C$3:$CR$167,MATCH($C7,'dmc2564 ข้อมูลดิบ'!$C$3:$C$165,0),27)</f>
        <v>6</v>
      </c>
      <c r="M5" s="86">
        <f>INDEX('dmc2564 ข้อมูลดิบ'!$C$3:$CR$167,MATCH($C7,'dmc2564 ข้อมูลดิบ'!$C$3:$C$165,0),31)</f>
        <v>7</v>
      </c>
      <c r="N5" s="86">
        <f>INDEX('dmc2564 ข้อมูลดิบ'!$C$3:$CR$167,MATCH($C7,'dmc2564 ข้อมูลดิบ'!$C$3:$C$165,0),35)</f>
        <v>3</v>
      </c>
      <c r="O5" s="86">
        <f>INDEX('dmc2564 ข้อมูลดิบ'!$C$3:$CR$167,MATCH($C7,'dmc2564 ข้อมูลดิบ'!$C$3:$C$165,0),39)</f>
        <v>5</v>
      </c>
      <c r="P5" s="86">
        <f>J5+K5+L5+M5+N5+O5</f>
        <v>35</v>
      </c>
      <c r="Q5" s="86">
        <f>INDEX('dmc2564 ข้อมูลดิบ'!$C$3:$CR$167,MATCH($C7,'dmc2564 ข้อมูลดิบ'!$C$3:$C$165,0),47)</f>
        <v>0</v>
      </c>
      <c r="R5" s="86">
        <f>INDEX('dmc2564 ข้อมูลดิบ'!$C$3:$CR$167,MATCH($C7,'dmc2564 ข้อมูลดิบ'!$C$3:$C$165,0),51)</f>
        <v>0</v>
      </c>
      <c r="S5" s="86">
        <f>INDEX('dmc2564 ข้อมูลดิบ'!$C$3:$CR$167,MATCH($C7,'dmc2564 ข้อมูลดิบ'!$C$3:$C$165,0),55)</f>
        <v>0</v>
      </c>
      <c r="T5" s="86">
        <f>Q5+R5+S5</f>
        <v>0</v>
      </c>
      <c r="U5" s="101">
        <f t="shared" ref="U5:U12" si="0">I5+P5+T5</f>
        <v>39</v>
      </c>
      <c r="W5" s="171"/>
      <c r="X5" s="171"/>
      <c r="Y5" s="171"/>
      <c r="Z5" s="171"/>
      <c r="AA5" s="171"/>
      <c r="AB5" s="171"/>
      <c r="AC5" s="171"/>
    </row>
    <row r="6" spans="2:29" ht="21" customHeight="1">
      <c r="B6" s="174"/>
      <c r="C6" s="175" t="s">
        <v>30</v>
      </c>
      <c r="D6" s="176" t="s">
        <v>20</v>
      </c>
      <c r="E6" s="86">
        <f>VLOOKUP(C7,'จำนวนครู 25มิย64'!$A$3:$E$164,4,TRUE)</f>
        <v>4</v>
      </c>
      <c r="F6" s="104">
        <f>INDEX('dmc2564 ข้อมูลดิบ'!$C$3:$CR$167,MATCH($C7,'dmc2564 ข้อมูลดิบ'!$C$3:$C$165,0),4)</f>
        <v>0</v>
      </c>
      <c r="G6" s="104">
        <f>INDEX('dmc2564 ข้อมูลดิบ'!$C$3:$CR$167,MATCH($C7,'dmc2564 ข้อมูลดิบ'!$C$3:$C$165,0),8)</f>
        <v>3</v>
      </c>
      <c r="H6" s="104">
        <f>INDEX('dmc2564 ข้อมูลดิบ'!$C$3:$CR$167,MATCH($C7,'dmc2564 ข้อมูลดิบ'!$C$3:$C$165,0),12)</f>
        <v>5</v>
      </c>
      <c r="I6" s="104">
        <f>SUM(F6:H6)</f>
        <v>8</v>
      </c>
      <c r="J6" s="104">
        <f>INDEX('dmc2564 ข้อมูลดิบ'!$C$3:$CR$167,MATCH($C7,'dmc2564 ข้อมูลดิบ'!$C$3:$C$165,0),20)</f>
        <v>1</v>
      </c>
      <c r="K6" s="104">
        <f>INDEX('dmc2564 ข้อมูลดิบ'!$C$3:$CR$167,MATCH($C7,'dmc2564 ข้อมูลดิบ'!$C$3:$C$165,0),24)</f>
        <v>2</v>
      </c>
      <c r="L6" s="105">
        <f>INDEX('dmc2564 ข้อมูลดิบ'!$C$3:$CR$167,MATCH($C7,'dmc2564 ข้อมูลดิบ'!$C$3:$C$165,0),28)</f>
        <v>1</v>
      </c>
      <c r="M6" s="104">
        <f>INDEX('dmc2564 ข้อมูลดิบ'!$C$3:$CR$167,MATCH($C7,'dmc2564 ข้อมูลดิบ'!$C$3:$C$165,0),32)</f>
        <v>7</v>
      </c>
      <c r="N6" s="104">
        <f>INDEX('dmc2564 ข้อมูลดิบ'!$C$3:$CR$167,MATCH($C7,'dmc2564 ข้อมูลดิบ'!$C$3:$C$165,0),36)</f>
        <v>3</v>
      </c>
      <c r="O6" s="104">
        <f>INDEX('dmc2564 ข้อมูลดิบ'!$C$3:$CR$167,MATCH($C7,'dmc2564 ข้อมูลดิบ'!$C$3:$C$165,0),40)</f>
        <v>4</v>
      </c>
      <c r="P6" s="104">
        <f>J6+K6+L6+M6+N6+O6</f>
        <v>18</v>
      </c>
      <c r="Q6" s="104">
        <f>INDEX('dmc2564 ข้อมูลดิบ'!$C$3:$CR$167,MATCH($C7,'dmc2564 ข้อมูลดิบ'!$C$3:$C$165,0),48)</f>
        <v>0</v>
      </c>
      <c r="R6" s="104">
        <f>INDEX('dmc2564 ข้อมูลดิบ'!$C$3:$CR$167,MATCH($C7,'dmc2564 ข้อมูลดิบ'!$C$3:$C$165,0),52)</f>
        <v>0</v>
      </c>
      <c r="S6" s="104">
        <f>INDEX('dmc2564 ข้อมูลดิบ'!$C$3:$CR$167,MATCH($C7,'dmc2564 ข้อมูลดิบ'!$C$3:$C$165,0),56)</f>
        <v>0</v>
      </c>
      <c r="T6" s="104">
        <f>Q6+R6+S6</f>
        <v>0</v>
      </c>
      <c r="U6" s="330">
        <f t="shared" si="0"/>
        <v>26</v>
      </c>
      <c r="W6" s="171"/>
      <c r="X6" s="171"/>
      <c r="Y6" s="171"/>
      <c r="Z6" s="171"/>
      <c r="AA6" s="171"/>
      <c r="AB6" s="171"/>
      <c r="AC6" s="171"/>
    </row>
    <row r="7" spans="2:29" ht="21" customHeight="1">
      <c r="B7" s="174"/>
      <c r="C7" s="175">
        <v>64020071</v>
      </c>
      <c r="D7" s="177" t="s">
        <v>1</v>
      </c>
      <c r="E7" s="107">
        <f>SUM(E5:E6)</f>
        <v>5</v>
      </c>
      <c r="F7" s="330">
        <f>F5+F6</f>
        <v>0</v>
      </c>
      <c r="G7" s="330">
        <f>G5+G6</f>
        <v>7</v>
      </c>
      <c r="H7" s="330">
        <f>H5+H6</f>
        <v>5</v>
      </c>
      <c r="I7" s="330">
        <f>I5+I6</f>
        <v>12</v>
      </c>
      <c r="J7" s="330">
        <f t="shared" ref="J7:O7" si="1">J5+J6</f>
        <v>7</v>
      </c>
      <c r="K7" s="330">
        <f t="shared" si="1"/>
        <v>10</v>
      </c>
      <c r="L7" s="108">
        <f t="shared" si="1"/>
        <v>7</v>
      </c>
      <c r="M7" s="330">
        <f t="shared" si="1"/>
        <v>14</v>
      </c>
      <c r="N7" s="330">
        <f t="shared" si="1"/>
        <v>6</v>
      </c>
      <c r="O7" s="330">
        <f t="shared" si="1"/>
        <v>9</v>
      </c>
      <c r="P7" s="330">
        <f>P5+P6</f>
        <v>53</v>
      </c>
      <c r="Q7" s="330">
        <f>Q5+Q6</f>
        <v>0</v>
      </c>
      <c r="R7" s="330">
        <f>R5+R6</f>
        <v>0</v>
      </c>
      <c r="S7" s="330">
        <f>S5+S6</f>
        <v>0</v>
      </c>
      <c r="T7" s="330">
        <f>T5+T6</f>
        <v>0</v>
      </c>
      <c r="U7" s="330">
        <f t="shared" si="0"/>
        <v>65</v>
      </c>
      <c r="W7" s="171"/>
      <c r="X7" s="171"/>
      <c r="Y7" s="171"/>
      <c r="Z7" s="171"/>
      <c r="AA7" s="171"/>
      <c r="AB7" s="171"/>
      <c r="AC7" s="171"/>
    </row>
    <row r="8" spans="2:29" ht="21" customHeight="1" thickBot="1">
      <c r="B8" s="178"/>
      <c r="C8" s="179" t="s">
        <v>588</v>
      </c>
      <c r="D8" s="180" t="s">
        <v>15</v>
      </c>
      <c r="E8" s="111"/>
      <c r="F8" s="112">
        <f>INDEX('dmc2564 ข้อมูลดิบ'!$C$3:$CR$167,MATCH($C7,'dmc2564 ข้อมูลดิบ'!$C$3:$C$165,0),6)</f>
        <v>0</v>
      </c>
      <c r="G8" s="112">
        <f>INDEX('dmc2564 ข้อมูลดิบ'!$C$3:$CR$167,MATCH($C7,'dmc2564 ข้อมูลดิบ'!$C$3:$C$165,0),10)</f>
        <v>1</v>
      </c>
      <c r="H8" s="112">
        <f>INDEX('dmc2564 ข้อมูลดิบ'!$C$3:$CR$167,MATCH($C7,'dmc2564 ข้อมูลดิบ'!$C$3:$C$165,0),14)</f>
        <v>1</v>
      </c>
      <c r="I8" s="112">
        <f>SUM(F8:H8)</f>
        <v>2</v>
      </c>
      <c r="J8" s="112">
        <f>INDEX('dmc2564 ข้อมูลดิบ'!$C$3:$CR$167,MATCH($C7,'dmc2564 ข้อมูลดิบ'!$C$3:$C$165,0),22)</f>
        <v>1</v>
      </c>
      <c r="K8" s="112">
        <f>INDEX('dmc2564 ข้อมูลดิบ'!$C$3:$CR$167,MATCH($C7,'dmc2564 ข้อมูลดิบ'!$C$3:$C$165,0),26)</f>
        <v>1</v>
      </c>
      <c r="L8" s="111">
        <f>INDEX('dmc2564 ข้อมูลดิบ'!$C$3:$CR$167,MATCH($C7,'dmc2564 ข้อมูลดิบ'!$C$3:$C$165,0),30)</f>
        <v>1</v>
      </c>
      <c r="M8" s="112">
        <f>INDEX('dmc2564 ข้อมูลดิบ'!$C$3:$CR$167,MATCH($C7,'dmc2564 ข้อมูลดิบ'!$C$3:$C$165,0),34)</f>
        <v>1</v>
      </c>
      <c r="N8" s="112">
        <f>INDEX('dmc2564 ข้อมูลดิบ'!$C$3:$CR$167,MATCH($C7,'dmc2564 ข้อมูลดิบ'!$C$3:$C$165,0),38)</f>
        <v>1</v>
      </c>
      <c r="O8" s="112">
        <f>INDEX('dmc2564 ข้อมูลดิบ'!$C$3:$CR$167,MATCH($C7,'dmc2564 ข้อมูลดิบ'!$C$3:$C$165,0),42)</f>
        <v>1</v>
      </c>
      <c r="P8" s="112">
        <f>J8+K8+L8+M8+N8+O8</f>
        <v>6</v>
      </c>
      <c r="Q8" s="112">
        <f>INDEX('dmc2564 ข้อมูลดิบ'!$C$3:$CR$167,MATCH($C7,'dmc2564 ข้อมูลดิบ'!$C$3:$C$165,0),50)</f>
        <v>0</v>
      </c>
      <c r="R8" s="112">
        <f>INDEX('dmc2564 ข้อมูลดิบ'!$C$3:$CR$167,MATCH($C7,'dmc2564 ข้อมูลดิบ'!$C$3:$C$165,0),54)</f>
        <v>0</v>
      </c>
      <c r="S8" s="112">
        <f>INDEX('dmc2564 ข้อมูลดิบ'!$C$3:$CR$167,MATCH($C7,'dmc2564 ข้อมูลดิบ'!$C$3:$C$165,0),58)</f>
        <v>0</v>
      </c>
      <c r="T8" s="112">
        <f>Q8+R8+S8</f>
        <v>0</v>
      </c>
      <c r="U8" s="113">
        <f t="shared" si="0"/>
        <v>8</v>
      </c>
      <c r="W8" s="171"/>
      <c r="X8" s="171"/>
      <c r="Y8" s="171"/>
      <c r="Z8" s="171"/>
      <c r="AA8" s="171"/>
      <c r="AB8" s="171"/>
      <c r="AC8" s="171"/>
    </row>
    <row r="9" spans="2:29" ht="21" customHeight="1" thickTop="1">
      <c r="B9" s="174">
        <v>2</v>
      </c>
      <c r="C9" s="264" t="s">
        <v>563</v>
      </c>
      <c r="D9" s="173" t="s">
        <v>18</v>
      </c>
      <c r="E9" s="86">
        <f>VLOOKUP(C11,'จำนวนครู 25มิย64'!$A$3:$E$164,3,TRUE)</f>
        <v>0</v>
      </c>
      <c r="F9" s="86">
        <f>INDEX('dmc2564 ข้อมูลดิบ'!$C$3:$CR$167,MATCH($C11,'dmc2564 ข้อมูลดิบ'!$C$3:$C$165,0),3)</f>
        <v>0</v>
      </c>
      <c r="G9" s="86">
        <f>INDEX('dmc2564 ข้อมูลดิบ'!$C$3:$CR$167,MATCH($C11,'dmc2564 ข้อมูลดิบ'!$C$3:$C$165,0),7)</f>
        <v>2</v>
      </c>
      <c r="H9" s="86">
        <f>INDEX('dmc2564 ข้อมูลดิบ'!$C$3:$CR$167,MATCH($C11,'dmc2564 ข้อมูลดิบ'!$C$3:$C$165,0),11)</f>
        <v>5</v>
      </c>
      <c r="I9" s="86">
        <f>SUM(F9:H9)</f>
        <v>7</v>
      </c>
      <c r="J9" s="86">
        <f>INDEX('dmc2564 ข้อมูลดิบ'!$C$3:$CR$167,MATCH($C11,'dmc2564 ข้อมูลดิบ'!$C$3:$C$165,0),19)</f>
        <v>5</v>
      </c>
      <c r="K9" s="86">
        <f>INDEX('dmc2564 ข้อมูลดิบ'!$C$3:$CR$167,MATCH($C11,'dmc2564 ข้อมูลดิบ'!$C$3:$C$165,0),23)</f>
        <v>6</v>
      </c>
      <c r="L9" s="100">
        <f>INDEX('dmc2564 ข้อมูลดิบ'!$C$3:$CR$167,MATCH($C11,'dmc2564 ข้อมูลดิบ'!$C$3:$C$165,0),27)</f>
        <v>7</v>
      </c>
      <c r="M9" s="86">
        <f>INDEX('dmc2564 ข้อมูลดิบ'!$C$3:$CR$167,MATCH($C11,'dmc2564 ข้อมูลดิบ'!$C$3:$C$165,0),31)</f>
        <v>1</v>
      </c>
      <c r="N9" s="86">
        <f>INDEX('dmc2564 ข้อมูลดิบ'!$C$3:$CR$167,MATCH($C11,'dmc2564 ข้อมูลดิบ'!$C$3:$C$165,0),35)</f>
        <v>3</v>
      </c>
      <c r="O9" s="86">
        <f>INDEX('dmc2564 ข้อมูลดิบ'!$C$3:$CR$167,MATCH($C11,'dmc2564 ข้อมูลดิบ'!$C$3:$C$165,0),39)</f>
        <v>2</v>
      </c>
      <c r="P9" s="86">
        <f>J9+K9+L9+M9+N9+O9</f>
        <v>24</v>
      </c>
      <c r="Q9" s="86">
        <f>INDEX('dmc2564 ข้อมูลดิบ'!$C$3:$CR$167,MATCH($C11,'dmc2564 ข้อมูลดิบ'!$C$3:$C$165,0),47)</f>
        <v>13</v>
      </c>
      <c r="R9" s="86">
        <f>INDEX('dmc2564 ข้อมูลดิบ'!$C$3:$CR$167,MATCH($C11,'dmc2564 ข้อมูลดิบ'!$C$3:$C$165,0),51)</f>
        <v>7</v>
      </c>
      <c r="S9" s="86">
        <f>INDEX('dmc2564 ข้อมูลดิบ'!$C$3:$CR$167,MATCH($C11,'dmc2564 ข้อมูลดิบ'!$C$3:$C$165,0),55)</f>
        <v>7</v>
      </c>
      <c r="T9" s="86">
        <f>Q9+R9+S9</f>
        <v>27</v>
      </c>
      <c r="U9" s="101">
        <f t="shared" si="0"/>
        <v>58</v>
      </c>
      <c r="W9" s="171"/>
      <c r="X9" s="171"/>
      <c r="Y9" s="171"/>
      <c r="Z9" s="171"/>
      <c r="AA9" s="171"/>
      <c r="AB9" s="171"/>
      <c r="AC9" s="171"/>
    </row>
    <row r="10" spans="2:29" ht="21" customHeight="1">
      <c r="B10" s="174"/>
      <c r="C10" s="175" t="s">
        <v>488</v>
      </c>
      <c r="D10" s="176" t="s">
        <v>20</v>
      </c>
      <c r="E10" s="86">
        <f>VLOOKUP(C11,'จำนวนครู 25มิย64'!$A$3:$E$164,4,TRUE)</f>
        <v>7</v>
      </c>
      <c r="F10" s="104">
        <f>INDEX('dmc2564 ข้อมูลดิบ'!$C$3:$CR$167,MATCH($C11,'dmc2564 ข้อมูลดิบ'!$C$3:$C$165,0),4)</f>
        <v>0</v>
      </c>
      <c r="G10" s="104">
        <f>INDEX('dmc2564 ข้อมูลดิบ'!$C$3:$CR$167,MATCH($C11,'dmc2564 ข้อมูลดิบ'!$C$3:$C$165,0),8)</f>
        <v>3</v>
      </c>
      <c r="H10" s="104">
        <f>INDEX('dmc2564 ข้อมูลดิบ'!$C$3:$CR$167,MATCH($C11,'dmc2564 ข้อมูลดิบ'!$C$3:$C$165,0),12)</f>
        <v>2</v>
      </c>
      <c r="I10" s="104">
        <f>SUM(F10:H10)</f>
        <v>5</v>
      </c>
      <c r="J10" s="104">
        <f>INDEX('dmc2564 ข้อมูลดิบ'!$C$3:$CR$167,MATCH($C11,'dmc2564 ข้อมูลดิบ'!$C$3:$C$165,0),20)</f>
        <v>2</v>
      </c>
      <c r="K10" s="104">
        <f>INDEX('dmc2564 ข้อมูลดิบ'!$C$3:$CR$167,MATCH($C11,'dmc2564 ข้อมูลดิบ'!$C$3:$C$165,0),24)</f>
        <v>3</v>
      </c>
      <c r="L10" s="105">
        <f>INDEX('dmc2564 ข้อมูลดิบ'!$C$3:$CR$167,MATCH($C11,'dmc2564 ข้อมูลดิบ'!$C$3:$C$165,0),28)</f>
        <v>1</v>
      </c>
      <c r="M10" s="104">
        <f>INDEX('dmc2564 ข้อมูลดิบ'!$C$3:$CR$167,MATCH($C11,'dmc2564 ข้อมูลดิบ'!$C$3:$C$165,0),32)</f>
        <v>6</v>
      </c>
      <c r="N10" s="104">
        <f>INDEX('dmc2564 ข้อมูลดิบ'!$C$3:$CR$167,MATCH($C11,'dmc2564 ข้อมูลดิบ'!$C$3:$C$165,0),36)</f>
        <v>1</v>
      </c>
      <c r="O10" s="104">
        <f>INDEX('dmc2564 ข้อมูลดิบ'!$C$3:$CR$167,MATCH($C11,'dmc2564 ข้อมูลดิบ'!$C$3:$C$165,0),40)</f>
        <v>2</v>
      </c>
      <c r="P10" s="104">
        <f>J10+K10+L10+M10+N10+O10</f>
        <v>15</v>
      </c>
      <c r="Q10" s="104">
        <f>INDEX('dmc2564 ข้อมูลดิบ'!$C$3:$CR$167,MATCH($C11,'dmc2564 ข้อมูลดิบ'!$C$3:$C$165,0),48)</f>
        <v>4</v>
      </c>
      <c r="R10" s="104">
        <f>INDEX('dmc2564 ข้อมูลดิบ'!$C$3:$CR$167,MATCH($C11,'dmc2564 ข้อมูลดิบ'!$C$3:$C$165,0),52)</f>
        <v>5</v>
      </c>
      <c r="S10" s="104">
        <f>INDEX('dmc2564 ข้อมูลดิบ'!$C$3:$CR$167,MATCH($C11,'dmc2564 ข้อมูลดิบ'!$C$3:$C$165,0),56)</f>
        <v>5</v>
      </c>
      <c r="T10" s="104">
        <f>Q10+R10+S10</f>
        <v>14</v>
      </c>
      <c r="U10" s="330">
        <f t="shared" si="0"/>
        <v>34</v>
      </c>
      <c r="W10" s="171"/>
      <c r="X10" s="171"/>
      <c r="Y10" s="171"/>
      <c r="Z10" s="171"/>
      <c r="AA10" s="171"/>
      <c r="AB10" s="171"/>
      <c r="AC10" s="171"/>
    </row>
    <row r="11" spans="2:29" ht="21" customHeight="1">
      <c r="B11" s="174"/>
      <c r="C11" s="175">
        <v>64020072</v>
      </c>
      <c r="D11" s="177" t="s">
        <v>1</v>
      </c>
      <c r="E11" s="107">
        <f>E9+E10</f>
        <v>7</v>
      </c>
      <c r="F11" s="330">
        <f>F9+F10</f>
        <v>0</v>
      </c>
      <c r="G11" s="330">
        <f>G9+G10</f>
        <v>5</v>
      </c>
      <c r="H11" s="330">
        <f>H9+H10</f>
        <v>7</v>
      </c>
      <c r="I11" s="330">
        <f>I9+I10</f>
        <v>12</v>
      </c>
      <c r="J11" s="330">
        <f t="shared" ref="J11:O11" si="2">J9+J10</f>
        <v>7</v>
      </c>
      <c r="K11" s="330">
        <f t="shared" si="2"/>
        <v>9</v>
      </c>
      <c r="L11" s="108">
        <f t="shared" si="2"/>
        <v>8</v>
      </c>
      <c r="M11" s="330">
        <f t="shared" si="2"/>
        <v>7</v>
      </c>
      <c r="N11" s="330">
        <f t="shared" si="2"/>
        <v>4</v>
      </c>
      <c r="O11" s="330">
        <f t="shared" si="2"/>
        <v>4</v>
      </c>
      <c r="P11" s="330">
        <f>P9+P10</f>
        <v>39</v>
      </c>
      <c r="Q11" s="330">
        <f>Q9+Q10</f>
        <v>17</v>
      </c>
      <c r="R11" s="330">
        <f>R9+R10</f>
        <v>12</v>
      </c>
      <c r="S11" s="330">
        <f>S9+S10</f>
        <v>12</v>
      </c>
      <c r="T11" s="330">
        <f>T9+T10</f>
        <v>41</v>
      </c>
      <c r="U11" s="330">
        <f t="shared" si="0"/>
        <v>92</v>
      </c>
      <c r="W11" s="171"/>
      <c r="X11" s="171"/>
      <c r="Y11" s="171"/>
      <c r="Z11" s="171"/>
      <c r="AA11" s="171"/>
      <c r="AB11" s="171"/>
      <c r="AC11" s="171"/>
    </row>
    <row r="12" spans="2:29" ht="21" customHeight="1" thickBot="1">
      <c r="B12" s="178"/>
      <c r="C12" s="179" t="s">
        <v>589</v>
      </c>
      <c r="D12" s="180" t="s">
        <v>15</v>
      </c>
      <c r="E12" s="111"/>
      <c r="F12" s="112">
        <f>INDEX('dmc2564 ข้อมูลดิบ'!$C$3:$CR$167,MATCH($C11,'dmc2564 ข้อมูลดิบ'!$C$3:$C$165,0),6)</f>
        <v>0</v>
      </c>
      <c r="G12" s="112">
        <f>INDEX('dmc2564 ข้อมูลดิบ'!$C$3:$CR$167,MATCH($C11,'dmc2564 ข้อมูลดิบ'!$C$3:$C$165,0),10)</f>
        <v>1</v>
      </c>
      <c r="H12" s="112">
        <f>INDEX('dmc2564 ข้อมูลดิบ'!$C$3:$CR$167,MATCH($C11,'dmc2564 ข้อมูลดิบ'!$C$3:$C$165,0),14)</f>
        <v>1</v>
      </c>
      <c r="I12" s="112">
        <f>SUM(F12:H12)</f>
        <v>2</v>
      </c>
      <c r="J12" s="112">
        <f>INDEX('dmc2564 ข้อมูลดิบ'!$C$3:$CR$167,MATCH($C11,'dmc2564 ข้อมูลดิบ'!$C$3:$C$165,0),22)</f>
        <v>1</v>
      </c>
      <c r="K12" s="112">
        <f>INDEX('dmc2564 ข้อมูลดิบ'!$C$3:$CR$167,MATCH($C11,'dmc2564 ข้อมูลดิบ'!$C$3:$C$165,0),26)</f>
        <v>1</v>
      </c>
      <c r="L12" s="111">
        <f>INDEX('dmc2564 ข้อมูลดิบ'!$C$3:$CR$167,MATCH($C11,'dmc2564 ข้อมูลดิบ'!$C$3:$C$165,0),30)</f>
        <v>1</v>
      </c>
      <c r="M12" s="112">
        <f>INDEX('dmc2564 ข้อมูลดิบ'!$C$3:$CR$167,MATCH($C11,'dmc2564 ข้อมูลดิบ'!$C$3:$C$165,0),34)</f>
        <v>1</v>
      </c>
      <c r="N12" s="112">
        <f>INDEX('dmc2564 ข้อมูลดิบ'!$C$3:$CR$167,MATCH($C11,'dmc2564 ข้อมูลดิบ'!$C$3:$C$165,0),38)</f>
        <v>1</v>
      </c>
      <c r="O12" s="112">
        <f>INDEX('dmc2564 ข้อมูลดิบ'!$C$3:$CR$167,MATCH($C11,'dmc2564 ข้อมูลดิบ'!$C$3:$C$165,0),42)</f>
        <v>1</v>
      </c>
      <c r="P12" s="112">
        <f>J12+K12+L12+M12+N12+O12</f>
        <v>6</v>
      </c>
      <c r="Q12" s="112">
        <f>INDEX('dmc2564 ข้อมูลดิบ'!$C$3:$CR$167,MATCH($C11,'dmc2564 ข้อมูลดิบ'!$C$3:$C$165,0),50)</f>
        <v>1</v>
      </c>
      <c r="R12" s="112">
        <f>INDEX('dmc2564 ข้อมูลดิบ'!$C$3:$CR$167,MATCH($C11,'dmc2564 ข้อมูลดิบ'!$C$3:$C$165,0),54)</f>
        <v>1</v>
      </c>
      <c r="S12" s="112">
        <f>INDEX('dmc2564 ข้อมูลดิบ'!$C$3:$CR$167,MATCH($C11,'dmc2564 ข้อมูลดิบ'!$C$3:$C$165,0),58)</f>
        <v>1</v>
      </c>
      <c r="T12" s="112">
        <f>Q12+R12+S12</f>
        <v>3</v>
      </c>
      <c r="U12" s="113">
        <f t="shared" si="0"/>
        <v>11</v>
      </c>
      <c r="W12" s="171"/>
      <c r="X12" s="171"/>
      <c r="Y12" s="171"/>
      <c r="Z12" s="171"/>
      <c r="AA12" s="171"/>
      <c r="AB12" s="171"/>
      <c r="AC12" s="171"/>
    </row>
    <row r="13" spans="2:29" ht="21" customHeight="1" thickTop="1">
      <c r="B13" s="174">
        <v>3</v>
      </c>
      <c r="C13" s="172" t="s">
        <v>25</v>
      </c>
      <c r="D13" s="173" t="s">
        <v>18</v>
      </c>
      <c r="E13" s="86">
        <f>VLOOKUP(C15,'จำนวนครู 25มิย64'!$A$3:$E$164,3,TRUE)</f>
        <v>2</v>
      </c>
      <c r="F13" s="86">
        <f>INDEX('dmc2564 ข้อมูลดิบ'!$C$3:$CR$167,MATCH($C15,'dmc2564 ข้อมูลดิบ'!$C$3:$C$165,0),3)</f>
        <v>0</v>
      </c>
      <c r="G13" s="86">
        <f>INDEX('dmc2564 ข้อมูลดิบ'!$C$3:$CR$167,MATCH($C15,'dmc2564 ข้อมูลดิบ'!$C$3:$C$165,0),7)</f>
        <v>7</v>
      </c>
      <c r="H13" s="86">
        <f>INDEX('dmc2564 ข้อมูลดิบ'!$C$3:$CR$167,MATCH($C15,'dmc2564 ข้อมูลดิบ'!$C$3:$C$165,0),11)</f>
        <v>4</v>
      </c>
      <c r="I13" s="86">
        <f>SUM(F13:H13)</f>
        <v>11</v>
      </c>
      <c r="J13" s="86">
        <f>INDEX('dmc2564 ข้อมูลดิบ'!$C$3:$CR$167,MATCH($C15,'dmc2564 ข้อมูลดิบ'!$C$3:$C$165,0),19)</f>
        <v>31</v>
      </c>
      <c r="K13" s="86">
        <f>INDEX('dmc2564 ข้อมูลดิบ'!$C$3:$CR$167,MATCH($C15,'dmc2564 ข้อมูลดิบ'!$C$3:$C$165,0),23)</f>
        <v>39</v>
      </c>
      <c r="L13" s="100">
        <f>INDEX('dmc2564 ข้อมูลดิบ'!$C$3:$CR$167,MATCH($C15,'dmc2564 ข้อมูลดิบ'!$C$3:$C$165,0),27)</f>
        <v>36</v>
      </c>
      <c r="M13" s="86">
        <f>INDEX('dmc2564 ข้อมูลดิบ'!$C$3:$CR$167,MATCH($C15,'dmc2564 ข้อมูลดิบ'!$C$3:$C$165,0),31)</f>
        <v>44</v>
      </c>
      <c r="N13" s="86">
        <f>INDEX('dmc2564 ข้อมูลดิบ'!$C$3:$CR$167,MATCH($C15,'dmc2564 ข้อมูลดิบ'!$C$3:$C$165,0),35)</f>
        <v>44</v>
      </c>
      <c r="O13" s="86">
        <f>INDEX('dmc2564 ข้อมูลดิบ'!$C$3:$CR$167,MATCH($C15,'dmc2564 ข้อมูลดิบ'!$C$3:$C$165,0),39)</f>
        <v>46</v>
      </c>
      <c r="P13" s="86">
        <f>J13+K13+L13+M13+N13+O13</f>
        <v>240</v>
      </c>
      <c r="Q13" s="86">
        <f>INDEX('dmc2564 ข้อมูลดิบ'!$C$3:$CR$167,MATCH($C15,'dmc2564 ข้อมูลดิบ'!$C$3:$C$165,0),47)</f>
        <v>0</v>
      </c>
      <c r="R13" s="86">
        <f>INDEX('dmc2564 ข้อมูลดิบ'!$C$3:$CR$167,MATCH($C15,'dmc2564 ข้อมูลดิบ'!$C$3:$C$165,0),51)</f>
        <v>0</v>
      </c>
      <c r="S13" s="86">
        <f>INDEX('dmc2564 ข้อมูลดิบ'!$C$3:$CR$167,MATCH($C15,'dmc2564 ข้อมูลดิบ'!$C$3:$C$165,0),55)</f>
        <v>0</v>
      </c>
      <c r="T13" s="86">
        <f>Q13+R13+S13</f>
        <v>0</v>
      </c>
      <c r="U13" s="101">
        <f t="shared" ref="U13:U72" si="3">I13+P13+T13</f>
        <v>251</v>
      </c>
      <c r="W13" s="171"/>
      <c r="X13" s="171"/>
      <c r="Y13" s="171"/>
      <c r="Z13" s="171"/>
      <c r="AA13" s="171"/>
      <c r="AB13" s="171"/>
      <c r="AC13" s="171"/>
    </row>
    <row r="14" spans="2:29" ht="21" customHeight="1">
      <c r="B14" s="174"/>
      <c r="C14" s="175" t="s">
        <v>26</v>
      </c>
      <c r="D14" s="176" t="s">
        <v>20</v>
      </c>
      <c r="E14" s="86">
        <f>VLOOKUP(C15,'จำนวนครู 25มิย64'!$A$3:$E$164,4,TRUE)</f>
        <v>20</v>
      </c>
      <c r="F14" s="104">
        <f>INDEX('dmc2564 ข้อมูลดิบ'!$C$3:$CR$167,MATCH($C15,'dmc2564 ข้อมูลดิบ'!$C$3:$C$165,0),4)</f>
        <v>0</v>
      </c>
      <c r="G14" s="104">
        <f>INDEX('dmc2564 ข้อมูลดิบ'!$C$3:$CR$167,MATCH($C15,'dmc2564 ข้อมูลดิบ'!$C$3:$C$165,0),8)</f>
        <v>8</v>
      </c>
      <c r="H14" s="104">
        <f>INDEX('dmc2564 ข้อมูลดิบ'!$C$3:$CR$167,MATCH($C15,'dmc2564 ข้อมูลดิบ'!$C$3:$C$165,0),12)</f>
        <v>5</v>
      </c>
      <c r="I14" s="104">
        <f>SUM(F14:H14)</f>
        <v>13</v>
      </c>
      <c r="J14" s="104">
        <f>INDEX('dmc2564 ข้อมูลดิบ'!$C$3:$CR$167,MATCH($C15,'dmc2564 ข้อมูลดิบ'!$C$3:$C$165,0),20)</f>
        <v>35</v>
      </c>
      <c r="K14" s="104">
        <f>INDEX('dmc2564 ข้อมูลดิบ'!$C$3:$CR$167,MATCH($C15,'dmc2564 ข้อมูลดิบ'!$C$3:$C$165,0),24)</f>
        <v>37</v>
      </c>
      <c r="L14" s="105">
        <f>INDEX('dmc2564 ข้อมูลดิบ'!$C$3:$CR$167,MATCH($C15,'dmc2564 ข้อมูลดิบ'!$C$3:$C$165,0),28)</f>
        <v>40</v>
      </c>
      <c r="M14" s="104">
        <f>INDEX('dmc2564 ข้อมูลดิบ'!$C$3:$CR$167,MATCH($C15,'dmc2564 ข้อมูลดิบ'!$C$3:$C$165,0),32)</f>
        <v>45</v>
      </c>
      <c r="N14" s="104">
        <f>INDEX('dmc2564 ข้อมูลดิบ'!$C$3:$CR$167,MATCH($C15,'dmc2564 ข้อมูลดิบ'!$C$3:$C$165,0),36)</f>
        <v>46</v>
      </c>
      <c r="O14" s="104">
        <f>INDEX('dmc2564 ข้อมูลดิบ'!$C$3:$CR$167,MATCH($C15,'dmc2564 ข้อมูลดิบ'!$C$3:$C$165,0),40)</f>
        <v>45</v>
      </c>
      <c r="P14" s="104">
        <f>J14+K14+L14+M14+N14+O14</f>
        <v>248</v>
      </c>
      <c r="Q14" s="104">
        <f>INDEX('dmc2564 ข้อมูลดิบ'!$C$3:$CR$167,MATCH($C15,'dmc2564 ข้อมูลดิบ'!$C$3:$C$165,0),48)</f>
        <v>0</v>
      </c>
      <c r="R14" s="104">
        <f>INDEX('dmc2564 ข้อมูลดิบ'!$C$3:$CR$167,MATCH($C15,'dmc2564 ข้อมูลดิบ'!$C$3:$C$165,0),52)</f>
        <v>0</v>
      </c>
      <c r="S14" s="104">
        <f>INDEX('dmc2564 ข้อมูลดิบ'!$C$3:$CR$167,MATCH($C15,'dmc2564 ข้อมูลดิบ'!$C$3:$C$165,0),56)</f>
        <v>0</v>
      </c>
      <c r="T14" s="104">
        <f>Q14+R14+S14</f>
        <v>0</v>
      </c>
      <c r="U14" s="330">
        <f t="shared" si="3"/>
        <v>261</v>
      </c>
      <c r="W14" s="171"/>
      <c r="X14" s="171"/>
      <c r="Y14" s="171"/>
      <c r="Z14" s="171"/>
      <c r="AA14" s="171"/>
      <c r="AB14" s="171"/>
      <c r="AC14" s="171"/>
    </row>
    <row r="15" spans="2:29" ht="21" customHeight="1">
      <c r="B15" s="174"/>
      <c r="C15" s="175">
        <v>64020074</v>
      </c>
      <c r="D15" s="177" t="s">
        <v>1</v>
      </c>
      <c r="E15" s="107">
        <f>E13+E14</f>
        <v>22</v>
      </c>
      <c r="F15" s="330">
        <f t="shared" ref="F15:T15" si="4">F13+F14</f>
        <v>0</v>
      </c>
      <c r="G15" s="330">
        <f t="shared" si="4"/>
        <v>15</v>
      </c>
      <c r="H15" s="330">
        <f t="shared" si="4"/>
        <v>9</v>
      </c>
      <c r="I15" s="330">
        <f t="shared" si="4"/>
        <v>24</v>
      </c>
      <c r="J15" s="330">
        <f t="shared" si="4"/>
        <v>66</v>
      </c>
      <c r="K15" s="330">
        <f t="shared" si="4"/>
        <v>76</v>
      </c>
      <c r="L15" s="108">
        <f t="shared" si="4"/>
        <v>76</v>
      </c>
      <c r="M15" s="330">
        <f t="shared" si="4"/>
        <v>89</v>
      </c>
      <c r="N15" s="330">
        <f t="shared" si="4"/>
        <v>90</v>
      </c>
      <c r="O15" s="330">
        <f t="shared" si="4"/>
        <v>91</v>
      </c>
      <c r="P15" s="330">
        <f t="shared" si="4"/>
        <v>488</v>
      </c>
      <c r="Q15" s="330">
        <f t="shared" si="4"/>
        <v>0</v>
      </c>
      <c r="R15" s="330">
        <f t="shared" si="4"/>
        <v>0</v>
      </c>
      <c r="S15" s="330">
        <f t="shared" si="4"/>
        <v>0</v>
      </c>
      <c r="T15" s="330">
        <f t="shared" si="4"/>
        <v>0</v>
      </c>
      <c r="U15" s="330">
        <f t="shared" si="3"/>
        <v>512</v>
      </c>
      <c r="W15" s="171"/>
      <c r="X15" s="171"/>
      <c r="Y15" s="171"/>
      <c r="Z15" s="171"/>
      <c r="AA15" s="171"/>
      <c r="AB15" s="171"/>
      <c r="AC15" s="171"/>
    </row>
    <row r="16" spans="2:29" ht="21" customHeight="1" thickBot="1">
      <c r="B16" s="178"/>
      <c r="C16" s="179" t="s">
        <v>296</v>
      </c>
      <c r="D16" s="180" t="s">
        <v>15</v>
      </c>
      <c r="E16" s="111"/>
      <c r="F16" s="112">
        <f>INDEX('dmc2564 ข้อมูลดิบ'!$C$3:$CR$167,MATCH($C15,'dmc2564 ข้อมูลดิบ'!$C$3:$C$165,0),6)</f>
        <v>0</v>
      </c>
      <c r="G16" s="112">
        <f>INDEX('dmc2564 ข้อมูลดิบ'!$C$3:$CR$167,MATCH($C15,'dmc2564 ข้อมูลดิบ'!$C$3:$C$165,0),10)</f>
        <v>1</v>
      </c>
      <c r="H16" s="112">
        <f>INDEX('dmc2564 ข้อมูลดิบ'!$C$3:$CR$167,MATCH($C15,'dmc2564 ข้อมูลดิบ'!$C$3:$C$165,0),14)</f>
        <v>1</v>
      </c>
      <c r="I16" s="112">
        <f>SUM(F16:H16)</f>
        <v>2</v>
      </c>
      <c r="J16" s="112">
        <f>INDEX('dmc2564 ข้อมูลดิบ'!$C$3:$CR$167,MATCH($C15,'dmc2564 ข้อมูลดิบ'!$C$3:$C$165,0),22)</f>
        <v>3</v>
      </c>
      <c r="K16" s="112">
        <f>INDEX('dmc2564 ข้อมูลดิบ'!$C$3:$CR$167,MATCH($C15,'dmc2564 ข้อมูลดิบ'!$C$3:$C$165,0),26)</f>
        <v>3</v>
      </c>
      <c r="L16" s="111">
        <f>INDEX('dmc2564 ข้อมูลดิบ'!$C$3:$CR$167,MATCH($C15,'dmc2564 ข้อมูลดิบ'!$C$3:$C$165,0),30)</f>
        <v>3</v>
      </c>
      <c r="M16" s="112">
        <f>INDEX('dmc2564 ข้อมูลดิบ'!$C$3:$CR$167,MATCH($C15,'dmc2564 ข้อมูลดิบ'!$C$3:$C$165,0),34)</f>
        <v>3</v>
      </c>
      <c r="N16" s="112">
        <f>INDEX('dmc2564 ข้อมูลดิบ'!$C$3:$CR$167,MATCH($C15,'dmc2564 ข้อมูลดิบ'!$C$3:$C$165,0),38)</f>
        <v>3</v>
      </c>
      <c r="O16" s="112">
        <f>INDEX('dmc2564 ข้อมูลดิบ'!$C$3:$CR$167,MATCH($C15,'dmc2564 ข้อมูลดิบ'!$C$3:$C$165,0),42)</f>
        <v>3</v>
      </c>
      <c r="P16" s="112">
        <f>J16+K16+L16+M16+N16+O16</f>
        <v>18</v>
      </c>
      <c r="Q16" s="112">
        <f>INDEX('dmc2564 ข้อมูลดิบ'!$C$3:$CR$167,MATCH($C15,'dmc2564 ข้อมูลดิบ'!$C$3:$C$165,0),50)</f>
        <v>0</v>
      </c>
      <c r="R16" s="112">
        <f>INDEX('dmc2564 ข้อมูลดิบ'!$C$3:$CR$167,MATCH($C15,'dmc2564 ข้อมูลดิบ'!$C$3:$C$165,0),54)</f>
        <v>0</v>
      </c>
      <c r="S16" s="112">
        <f>INDEX('dmc2564 ข้อมูลดิบ'!$C$3:$CR$167,MATCH($C15,'dmc2564 ข้อมูลดิบ'!$C$3:$C$165,0),58)</f>
        <v>0</v>
      </c>
      <c r="T16" s="112">
        <f>Q16+R16+S16</f>
        <v>0</v>
      </c>
      <c r="U16" s="113">
        <f t="shared" si="3"/>
        <v>20</v>
      </c>
      <c r="W16" s="171"/>
      <c r="X16" s="171"/>
      <c r="Y16" s="171"/>
      <c r="Z16" s="171"/>
      <c r="AA16" s="171"/>
      <c r="AB16" s="171"/>
      <c r="AC16" s="171"/>
    </row>
    <row r="17" spans="2:29" ht="21" customHeight="1" thickTop="1">
      <c r="B17" s="174">
        <v>4</v>
      </c>
      <c r="C17" s="172" t="s">
        <v>564</v>
      </c>
      <c r="D17" s="173" t="s">
        <v>18</v>
      </c>
      <c r="E17" s="86">
        <f>VLOOKUP(C19,'จำนวนครู 25มิย64'!$A$3:$E$164,3,TRUE)</f>
        <v>2</v>
      </c>
      <c r="F17" s="86">
        <f>INDEX('dmc2564 ข้อมูลดิบ'!$C$3:$CR$167,MATCH($C19,'dmc2564 ข้อมูลดิบ'!$C$3:$C$165,0),3)</f>
        <v>0</v>
      </c>
      <c r="G17" s="86">
        <f>INDEX('dmc2564 ข้อมูลดิบ'!$C$3:$CR$167,MATCH($C19,'dmc2564 ข้อมูลดิบ'!$C$3:$C$165,0),7)</f>
        <v>9</v>
      </c>
      <c r="H17" s="86">
        <f>INDEX('dmc2564 ข้อมูลดิบ'!$C$3:$CR$167,MATCH($C19,'dmc2564 ข้อมูลดิบ'!$C$3:$C$165,0),11)</f>
        <v>5</v>
      </c>
      <c r="I17" s="86">
        <f>SUM(F17:H17)</f>
        <v>14</v>
      </c>
      <c r="J17" s="86">
        <f>INDEX('dmc2564 ข้อมูลดิบ'!$C$3:$CR$167,MATCH($C19,'dmc2564 ข้อมูลดิบ'!$C$3:$C$165,0),19)</f>
        <v>11</v>
      </c>
      <c r="K17" s="86">
        <f>INDEX('dmc2564 ข้อมูลดิบ'!$C$3:$CR$167,MATCH($C19,'dmc2564 ข้อมูลดิบ'!$C$3:$C$165,0),23)</f>
        <v>1</v>
      </c>
      <c r="L17" s="100">
        <f>INDEX('dmc2564 ข้อมูลดิบ'!$C$3:$CR$167,MATCH($C19,'dmc2564 ข้อมูลดิบ'!$C$3:$C$165,0),27)</f>
        <v>6</v>
      </c>
      <c r="M17" s="86">
        <f>INDEX('dmc2564 ข้อมูลดิบ'!$C$3:$CR$167,MATCH($C19,'dmc2564 ข้อมูลดิบ'!$C$3:$C$165,0),31)</f>
        <v>6</v>
      </c>
      <c r="N17" s="86">
        <f>INDEX('dmc2564 ข้อมูลดิบ'!$C$3:$CR$167,MATCH($C19,'dmc2564 ข้อมูลดิบ'!$C$3:$C$165,0),35)</f>
        <v>6</v>
      </c>
      <c r="O17" s="86">
        <f>INDEX('dmc2564 ข้อมูลดิบ'!$C$3:$CR$167,MATCH($C19,'dmc2564 ข้อมูลดิบ'!$C$3:$C$165,0),39)</f>
        <v>4</v>
      </c>
      <c r="P17" s="86">
        <f>J17+K17+L17+M17+N17+O17</f>
        <v>34</v>
      </c>
      <c r="Q17" s="86">
        <f>INDEX('dmc2564 ข้อมูลดิบ'!$C$3:$CR$167,MATCH($C19,'dmc2564 ข้อมูลดิบ'!$C$3:$C$165,0),47)</f>
        <v>8</v>
      </c>
      <c r="R17" s="86">
        <f>INDEX('dmc2564 ข้อมูลดิบ'!$C$3:$CR$167,MATCH($C19,'dmc2564 ข้อมูลดิบ'!$C$3:$C$165,0),51)</f>
        <v>5</v>
      </c>
      <c r="S17" s="86">
        <f>INDEX('dmc2564 ข้อมูลดิบ'!$C$3:$CR$167,MATCH($C19,'dmc2564 ข้อมูลดิบ'!$C$3:$C$165,0),55)</f>
        <v>11</v>
      </c>
      <c r="T17" s="86">
        <f>Q17+R17+S17</f>
        <v>24</v>
      </c>
      <c r="U17" s="101">
        <f t="shared" si="3"/>
        <v>72</v>
      </c>
      <c r="W17" s="171"/>
      <c r="X17" s="171"/>
      <c r="Y17" s="171"/>
      <c r="Z17" s="171"/>
      <c r="AA17" s="171"/>
      <c r="AB17" s="171"/>
      <c r="AC17" s="171"/>
    </row>
    <row r="18" spans="2:29" ht="21" customHeight="1">
      <c r="B18" s="174"/>
      <c r="C18" s="175" t="s">
        <v>31</v>
      </c>
      <c r="D18" s="176" t="s">
        <v>20</v>
      </c>
      <c r="E18" s="86">
        <f>VLOOKUP(C19,'จำนวนครู 25มิย64'!$A$3:$E$164,4,TRUE)</f>
        <v>4</v>
      </c>
      <c r="F18" s="104">
        <f>INDEX('dmc2564 ข้อมูลดิบ'!$C$3:$CR$167,MATCH($C19,'dmc2564 ข้อมูลดิบ'!$C$3:$C$165,0),4)</f>
        <v>0</v>
      </c>
      <c r="G18" s="104">
        <f>INDEX('dmc2564 ข้อมูลดิบ'!$C$3:$CR$167,MATCH($C19,'dmc2564 ข้อมูลดิบ'!$C$3:$C$165,0),8)</f>
        <v>6</v>
      </c>
      <c r="H18" s="104">
        <f>INDEX('dmc2564 ข้อมูลดิบ'!$C$3:$CR$167,MATCH($C19,'dmc2564 ข้อมูลดิบ'!$C$3:$C$165,0),12)</f>
        <v>3</v>
      </c>
      <c r="I18" s="104">
        <f>SUM(F18:H18)</f>
        <v>9</v>
      </c>
      <c r="J18" s="104">
        <f>INDEX('dmc2564 ข้อมูลดิบ'!$C$3:$CR$167,MATCH($C19,'dmc2564 ข้อมูลดิบ'!$C$3:$C$165,0),20)</f>
        <v>2</v>
      </c>
      <c r="K18" s="104">
        <f>INDEX('dmc2564 ข้อมูลดิบ'!$C$3:$CR$167,MATCH($C19,'dmc2564 ข้อมูลดิบ'!$C$3:$C$165,0),24)</f>
        <v>6</v>
      </c>
      <c r="L18" s="105">
        <f>INDEX('dmc2564 ข้อมูลดิบ'!$C$3:$CR$167,MATCH($C19,'dmc2564 ข้อมูลดิบ'!$C$3:$C$165,0),28)</f>
        <v>3</v>
      </c>
      <c r="M18" s="104">
        <f>INDEX('dmc2564 ข้อมูลดิบ'!$C$3:$CR$167,MATCH($C19,'dmc2564 ข้อมูลดิบ'!$C$3:$C$165,0),32)</f>
        <v>4</v>
      </c>
      <c r="N18" s="104">
        <f>INDEX('dmc2564 ข้อมูลดิบ'!$C$3:$CR$167,MATCH($C19,'dmc2564 ข้อมูลดิบ'!$C$3:$C$165,0),36)</f>
        <v>5</v>
      </c>
      <c r="O18" s="104">
        <f>INDEX('dmc2564 ข้อมูลดิบ'!$C$3:$CR$167,MATCH($C19,'dmc2564 ข้อมูลดิบ'!$C$3:$C$165,0),40)</f>
        <v>5</v>
      </c>
      <c r="P18" s="104">
        <f>J18+K18+L18+M18+N18+O18</f>
        <v>25</v>
      </c>
      <c r="Q18" s="104">
        <f>INDEX('dmc2564 ข้อมูลดิบ'!$C$3:$CR$167,MATCH($C19,'dmc2564 ข้อมูลดิบ'!$C$3:$C$165,0),48)</f>
        <v>5</v>
      </c>
      <c r="R18" s="104">
        <f>INDEX('dmc2564 ข้อมูลดิบ'!$C$3:$CR$167,MATCH($C19,'dmc2564 ข้อมูลดิบ'!$C$3:$C$165,0),52)</f>
        <v>7</v>
      </c>
      <c r="S18" s="104">
        <f>INDEX('dmc2564 ข้อมูลดิบ'!$C$3:$CR$167,MATCH($C19,'dmc2564 ข้อมูลดิบ'!$C$3:$C$165,0),56)</f>
        <v>4</v>
      </c>
      <c r="T18" s="104">
        <f>Q18+R18+S18</f>
        <v>16</v>
      </c>
      <c r="U18" s="330">
        <f t="shared" si="3"/>
        <v>50</v>
      </c>
      <c r="W18" s="171"/>
      <c r="X18" s="171"/>
      <c r="Y18" s="171"/>
      <c r="Z18" s="171"/>
      <c r="AA18" s="171"/>
      <c r="AB18" s="171"/>
      <c r="AC18" s="171"/>
    </row>
    <row r="19" spans="2:29" ht="21" customHeight="1">
      <c r="B19" s="174"/>
      <c r="C19" s="175">
        <v>64020076</v>
      </c>
      <c r="D19" s="177" t="s">
        <v>1</v>
      </c>
      <c r="E19" s="107">
        <f>E17+E18</f>
        <v>6</v>
      </c>
      <c r="F19" s="330">
        <f t="shared" ref="F19:T19" si="5">F17+F18</f>
        <v>0</v>
      </c>
      <c r="G19" s="330">
        <f t="shared" si="5"/>
        <v>15</v>
      </c>
      <c r="H19" s="330">
        <f t="shared" si="5"/>
        <v>8</v>
      </c>
      <c r="I19" s="330">
        <f t="shared" si="5"/>
        <v>23</v>
      </c>
      <c r="J19" s="330">
        <f t="shared" si="5"/>
        <v>13</v>
      </c>
      <c r="K19" s="330">
        <f t="shared" si="5"/>
        <v>7</v>
      </c>
      <c r="L19" s="108">
        <f t="shared" si="5"/>
        <v>9</v>
      </c>
      <c r="M19" s="330">
        <f t="shared" si="5"/>
        <v>10</v>
      </c>
      <c r="N19" s="330">
        <f t="shared" si="5"/>
        <v>11</v>
      </c>
      <c r="O19" s="330">
        <f t="shared" si="5"/>
        <v>9</v>
      </c>
      <c r="P19" s="330">
        <f t="shared" si="5"/>
        <v>59</v>
      </c>
      <c r="Q19" s="330">
        <f t="shared" si="5"/>
        <v>13</v>
      </c>
      <c r="R19" s="330">
        <f t="shared" si="5"/>
        <v>12</v>
      </c>
      <c r="S19" s="330">
        <f t="shared" si="5"/>
        <v>15</v>
      </c>
      <c r="T19" s="330">
        <f t="shared" si="5"/>
        <v>40</v>
      </c>
      <c r="U19" s="330">
        <f t="shared" si="3"/>
        <v>122</v>
      </c>
      <c r="W19" s="171"/>
      <c r="X19" s="171"/>
      <c r="Y19" s="171"/>
      <c r="Z19" s="171"/>
      <c r="AA19" s="171"/>
      <c r="AB19" s="171"/>
      <c r="AC19" s="171"/>
    </row>
    <row r="20" spans="2:29" ht="21" customHeight="1" thickBot="1">
      <c r="B20" s="178"/>
      <c r="C20" s="179" t="s">
        <v>550</v>
      </c>
      <c r="D20" s="180" t="s">
        <v>15</v>
      </c>
      <c r="E20" s="111"/>
      <c r="F20" s="112">
        <f>INDEX('dmc2564 ข้อมูลดิบ'!$C$3:$CR$167,MATCH($C19,'dmc2564 ข้อมูลดิบ'!$C$3:$C$165,0),6)</f>
        <v>0</v>
      </c>
      <c r="G20" s="112">
        <f>INDEX('dmc2564 ข้อมูลดิบ'!$C$3:$CR$167,MATCH($C19,'dmc2564 ข้อมูลดิบ'!$C$3:$C$165,0),10)</f>
        <v>1</v>
      </c>
      <c r="H20" s="112">
        <f>INDEX('dmc2564 ข้อมูลดิบ'!$C$3:$CR$167,MATCH($C19,'dmc2564 ข้อมูลดิบ'!$C$3:$C$165,0),14)</f>
        <v>1</v>
      </c>
      <c r="I20" s="112">
        <f>SUM(F20:H20)</f>
        <v>2</v>
      </c>
      <c r="J20" s="112">
        <f>INDEX('dmc2564 ข้อมูลดิบ'!$C$3:$CR$167,MATCH($C19,'dmc2564 ข้อมูลดิบ'!$C$3:$C$165,0),22)</f>
        <v>1</v>
      </c>
      <c r="K20" s="112">
        <f>INDEX('dmc2564 ข้อมูลดิบ'!$C$3:$CR$167,MATCH($C19,'dmc2564 ข้อมูลดิบ'!$C$3:$C$165,0),26)</f>
        <v>1</v>
      </c>
      <c r="L20" s="111">
        <f>INDEX('dmc2564 ข้อมูลดิบ'!$C$3:$CR$167,MATCH($C19,'dmc2564 ข้อมูลดิบ'!$C$3:$C$165,0),30)</f>
        <v>1</v>
      </c>
      <c r="M20" s="112">
        <f>INDEX('dmc2564 ข้อมูลดิบ'!$C$3:$CR$167,MATCH($C19,'dmc2564 ข้อมูลดิบ'!$C$3:$C$165,0),34)</f>
        <v>1</v>
      </c>
      <c r="N20" s="112">
        <f>INDEX('dmc2564 ข้อมูลดิบ'!$C$3:$CR$167,MATCH($C19,'dmc2564 ข้อมูลดิบ'!$C$3:$C$165,0),38)</f>
        <v>1</v>
      </c>
      <c r="O20" s="112">
        <f>INDEX('dmc2564 ข้อมูลดิบ'!$C$3:$CR$167,MATCH($C19,'dmc2564 ข้อมูลดิบ'!$C$3:$C$165,0),42)</f>
        <v>1</v>
      </c>
      <c r="P20" s="112">
        <f>J20+K20+L20+M20+N20+O20</f>
        <v>6</v>
      </c>
      <c r="Q20" s="112">
        <f>INDEX('dmc2564 ข้อมูลดิบ'!$C$3:$CR$167,MATCH($C19,'dmc2564 ข้อมูลดิบ'!$C$3:$C$165,0),50)</f>
        <v>1</v>
      </c>
      <c r="R20" s="112">
        <f>INDEX('dmc2564 ข้อมูลดิบ'!$C$3:$CR$167,MATCH($C19,'dmc2564 ข้อมูลดิบ'!$C$3:$C$165,0),54)</f>
        <v>1</v>
      </c>
      <c r="S20" s="112">
        <f>INDEX('dmc2564 ข้อมูลดิบ'!$C$3:$CR$167,MATCH($C19,'dmc2564 ข้อมูลดิบ'!$C$3:$C$165,0),58)</f>
        <v>1</v>
      </c>
      <c r="T20" s="112">
        <f>Q20+R20+S20</f>
        <v>3</v>
      </c>
      <c r="U20" s="113">
        <f t="shared" si="3"/>
        <v>11</v>
      </c>
      <c r="W20" s="171"/>
      <c r="X20" s="171"/>
      <c r="Y20" s="171"/>
      <c r="Z20" s="171"/>
      <c r="AA20" s="171"/>
      <c r="AB20" s="171"/>
      <c r="AC20" s="171"/>
    </row>
    <row r="21" spans="2:29" ht="21" customHeight="1" thickTop="1">
      <c r="B21" s="174">
        <v>5</v>
      </c>
      <c r="C21" s="172" t="s">
        <v>32</v>
      </c>
      <c r="D21" s="173" t="s">
        <v>18</v>
      </c>
      <c r="E21" s="86">
        <f>VLOOKUP(C23,'จำนวนครู 25มิย64'!$A$3:$E$164,3,TRUE)</f>
        <v>1</v>
      </c>
      <c r="F21" s="86">
        <f>INDEX('dmc2564 ข้อมูลดิบ'!$C$3:$CR$167,MATCH($C23,'dmc2564 ข้อมูลดิบ'!$C$3:$C$165,0),3)</f>
        <v>0</v>
      </c>
      <c r="G21" s="86">
        <f>INDEX('dmc2564 ข้อมูลดิบ'!$C$3:$CR$167,MATCH($C23,'dmc2564 ข้อมูลดิบ'!$C$3:$C$165,0),7)</f>
        <v>11</v>
      </c>
      <c r="H21" s="86">
        <f>INDEX('dmc2564 ข้อมูลดิบ'!$C$3:$CR$167,MATCH($C23,'dmc2564 ข้อมูลดิบ'!$C$3:$C$165,0),11)</f>
        <v>6</v>
      </c>
      <c r="I21" s="86">
        <f>SUM(F21:H21)</f>
        <v>17</v>
      </c>
      <c r="J21" s="86">
        <f>INDEX('dmc2564 ข้อมูลดิบ'!$C$3:$CR$167,MATCH($C23,'dmc2564 ข้อมูลดิบ'!$C$3:$C$165,0),19)</f>
        <v>6</v>
      </c>
      <c r="K21" s="86">
        <f>INDEX('dmc2564 ข้อมูลดิบ'!$C$3:$CR$167,MATCH($C23,'dmc2564 ข้อมูลดิบ'!$C$3:$C$165,0),23)</f>
        <v>4</v>
      </c>
      <c r="L21" s="100">
        <f>INDEX('dmc2564 ข้อมูลดิบ'!$C$3:$CR$167,MATCH($C23,'dmc2564 ข้อมูลดิบ'!$C$3:$C$165,0),27)</f>
        <v>6</v>
      </c>
      <c r="M21" s="86">
        <f>INDEX('dmc2564 ข้อมูลดิบ'!$C$3:$CR$167,MATCH($C23,'dmc2564 ข้อมูลดิบ'!$C$3:$C$165,0),31)</f>
        <v>7</v>
      </c>
      <c r="N21" s="86">
        <f>INDEX('dmc2564 ข้อมูลดิบ'!$C$3:$CR$167,MATCH($C23,'dmc2564 ข้อมูลดิบ'!$C$3:$C$165,0),35)</f>
        <v>4</v>
      </c>
      <c r="O21" s="86">
        <f>INDEX('dmc2564 ข้อมูลดิบ'!$C$3:$CR$167,MATCH($C23,'dmc2564 ข้อมูลดิบ'!$C$3:$C$165,0),39)</f>
        <v>9</v>
      </c>
      <c r="P21" s="86">
        <f>J21+K21+L21+M21+N21+O21</f>
        <v>36</v>
      </c>
      <c r="Q21" s="86">
        <f>INDEX('dmc2564 ข้อมูลดิบ'!$C$3:$CR$167,MATCH($C23,'dmc2564 ข้อมูลดิบ'!$C$3:$C$165,0),47)</f>
        <v>0</v>
      </c>
      <c r="R21" s="86">
        <f>INDEX('dmc2564 ข้อมูลดิบ'!$C$3:$CR$167,MATCH($C23,'dmc2564 ข้อมูลดิบ'!$C$3:$C$165,0),51)</f>
        <v>0</v>
      </c>
      <c r="S21" s="86">
        <f>INDEX('dmc2564 ข้อมูลดิบ'!$C$3:$CR$167,MATCH($C23,'dmc2564 ข้อมูลดิบ'!$C$3:$C$165,0),55)</f>
        <v>0</v>
      </c>
      <c r="T21" s="86">
        <f>Q21+R21+S21</f>
        <v>0</v>
      </c>
      <c r="U21" s="101">
        <f t="shared" si="3"/>
        <v>53</v>
      </c>
      <c r="W21" s="171"/>
      <c r="X21" s="171"/>
      <c r="Y21" s="171"/>
      <c r="Z21" s="171"/>
      <c r="AA21" s="171"/>
      <c r="AB21" s="171"/>
      <c r="AC21" s="171"/>
    </row>
    <row r="22" spans="2:29" ht="21" customHeight="1">
      <c r="B22" s="174"/>
      <c r="C22" s="175" t="s">
        <v>33</v>
      </c>
      <c r="D22" s="176" t="s">
        <v>20</v>
      </c>
      <c r="E22" s="86">
        <f>VLOOKUP(C23,'จำนวนครู 25มิย64'!$A$3:$E$164,4,TRUE)</f>
        <v>5</v>
      </c>
      <c r="F22" s="104">
        <f>INDEX('dmc2564 ข้อมูลดิบ'!$C$3:$CR$167,MATCH($C23,'dmc2564 ข้อมูลดิบ'!$C$3:$C$165,0),4)</f>
        <v>0</v>
      </c>
      <c r="G22" s="104">
        <f>INDEX('dmc2564 ข้อมูลดิบ'!$C$3:$CR$167,MATCH($C23,'dmc2564 ข้อมูลดิบ'!$C$3:$C$165,0),8)</f>
        <v>2</v>
      </c>
      <c r="H22" s="104">
        <f>INDEX('dmc2564 ข้อมูลดิบ'!$C$3:$CR$167,MATCH($C23,'dmc2564 ข้อมูลดิบ'!$C$3:$C$165,0),12)</f>
        <v>4</v>
      </c>
      <c r="I22" s="104">
        <f>SUM(F22:H22)</f>
        <v>6</v>
      </c>
      <c r="J22" s="104">
        <f>INDEX('dmc2564 ข้อมูลดิบ'!$C$3:$CR$167,MATCH($C23,'dmc2564 ข้อมูลดิบ'!$C$3:$C$165,0),20)</f>
        <v>3</v>
      </c>
      <c r="K22" s="104">
        <f>INDEX('dmc2564 ข้อมูลดิบ'!$C$3:$CR$167,MATCH($C23,'dmc2564 ข้อมูลดิบ'!$C$3:$C$165,0),24)</f>
        <v>7</v>
      </c>
      <c r="L22" s="105">
        <f>INDEX('dmc2564 ข้อมูลดิบ'!$C$3:$CR$167,MATCH($C23,'dmc2564 ข้อมูลดิบ'!$C$3:$C$165,0),28)</f>
        <v>1</v>
      </c>
      <c r="M22" s="104">
        <f>INDEX('dmc2564 ข้อมูลดิบ'!$C$3:$CR$167,MATCH($C23,'dmc2564 ข้อมูลดิบ'!$C$3:$C$165,0),32)</f>
        <v>4</v>
      </c>
      <c r="N22" s="104">
        <f>INDEX('dmc2564 ข้อมูลดิบ'!$C$3:$CR$167,MATCH($C23,'dmc2564 ข้อมูลดิบ'!$C$3:$C$165,0),36)</f>
        <v>5</v>
      </c>
      <c r="O22" s="104">
        <f>INDEX('dmc2564 ข้อมูลดิบ'!$C$3:$CR$167,MATCH($C23,'dmc2564 ข้อมูลดิบ'!$C$3:$C$165,0),40)</f>
        <v>4</v>
      </c>
      <c r="P22" s="104">
        <f>J22+K22+L22+M22+N22+O22</f>
        <v>24</v>
      </c>
      <c r="Q22" s="104">
        <f>INDEX('dmc2564 ข้อมูลดิบ'!$C$3:$CR$167,MATCH($C23,'dmc2564 ข้อมูลดิบ'!$C$3:$C$165,0),48)</f>
        <v>0</v>
      </c>
      <c r="R22" s="104">
        <f>INDEX('dmc2564 ข้อมูลดิบ'!$C$3:$CR$167,MATCH($C23,'dmc2564 ข้อมูลดิบ'!$C$3:$C$165,0),52)</f>
        <v>0</v>
      </c>
      <c r="S22" s="104">
        <f>INDEX('dmc2564 ข้อมูลดิบ'!$C$3:$CR$167,MATCH($C23,'dmc2564 ข้อมูลดิบ'!$C$3:$C$165,0),56)</f>
        <v>0</v>
      </c>
      <c r="T22" s="104">
        <f>Q22+R22+S22</f>
        <v>0</v>
      </c>
      <c r="U22" s="330">
        <f t="shared" si="3"/>
        <v>30</v>
      </c>
      <c r="W22" s="171"/>
      <c r="X22" s="171"/>
      <c r="Y22" s="171"/>
      <c r="Z22" s="171"/>
      <c r="AA22" s="171"/>
      <c r="AB22" s="171"/>
      <c r="AC22" s="171"/>
    </row>
    <row r="23" spans="2:29" ht="21" customHeight="1">
      <c r="B23" s="174"/>
      <c r="C23" s="175">
        <v>64020077</v>
      </c>
      <c r="D23" s="177" t="s">
        <v>1</v>
      </c>
      <c r="E23" s="107">
        <f t="shared" ref="E23:T23" si="6">E21+E22</f>
        <v>6</v>
      </c>
      <c r="F23" s="330">
        <f t="shared" si="6"/>
        <v>0</v>
      </c>
      <c r="G23" s="330">
        <f t="shared" si="6"/>
        <v>13</v>
      </c>
      <c r="H23" s="330">
        <f t="shared" si="6"/>
        <v>10</v>
      </c>
      <c r="I23" s="330">
        <f t="shared" si="6"/>
        <v>23</v>
      </c>
      <c r="J23" s="330">
        <f t="shared" si="6"/>
        <v>9</v>
      </c>
      <c r="K23" s="330">
        <f t="shared" si="6"/>
        <v>11</v>
      </c>
      <c r="L23" s="108">
        <f t="shared" si="6"/>
        <v>7</v>
      </c>
      <c r="M23" s="330">
        <f t="shared" si="6"/>
        <v>11</v>
      </c>
      <c r="N23" s="330">
        <f t="shared" si="6"/>
        <v>9</v>
      </c>
      <c r="O23" s="330">
        <f t="shared" si="6"/>
        <v>13</v>
      </c>
      <c r="P23" s="330">
        <f t="shared" si="6"/>
        <v>60</v>
      </c>
      <c r="Q23" s="330">
        <f t="shared" si="6"/>
        <v>0</v>
      </c>
      <c r="R23" s="330">
        <f t="shared" si="6"/>
        <v>0</v>
      </c>
      <c r="S23" s="330">
        <f t="shared" si="6"/>
        <v>0</v>
      </c>
      <c r="T23" s="330">
        <f t="shared" si="6"/>
        <v>0</v>
      </c>
      <c r="U23" s="330">
        <f t="shared" si="3"/>
        <v>83</v>
      </c>
      <c r="W23" s="171"/>
      <c r="X23" s="171"/>
      <c r="Y23" s="171"/>
      <c r="Z23" s="171"/>
      <c r="AA23" s="171"/>
      <c r="AB23" s="171"/>
      <c r="AC23" s="171"/>
    </row>
    <row r="24" spans="2:29" ht="21" customHeight="1" thickBot="1">
      <c r="B24" s="178"/>
      <c r="C24" s="179" t="s">
        <v>547</v>
      </c>
      <c r="D24" s="181" t="s">
        <v>15</v>
      </c>
      <c r="E24" s="111"/>
      <c r="F24" s="112">
        <f>INDEX('dmc2564 ข้อมูลดิบ'!$C$3:$CR$167,MATCH($C23,'dmc2564 ข้อมูลดิบ'!$C$3:$C$165,0),6)</f>
        <v>0</v>
      </c>
      <c r="G24" s="112">
        <f>INDEX('dmc2564 ข้อมูลดิบ'!$C$3:$CR$167,MATCH($C23,'dmc2564 ข้อมูลดิบ'!$C$3:$C$165,0),10)</f>
        <v>1</v>
      </c>
      <c r="H24" s="112">
        <f>INDEX('dmc2564 ข้อมูลดิบ'!$C$3:$CR$167,MATCH($C23,'dmc2564 ข้อมูลดิบ'!$C$3:$C$165,0),14)</f>
        <v>1</v>
      </c>
      <c r="I24" s="112">
        <f>SUM(F24:H24)</f>
        <v>2</v>
      </c>
      <c r="J24" s="112">
        <f>INDEX('dmc2564 ข้อมูลดิบ'!$C$3:$CR$167,MATCH($C23,'dmc2564 ข้อมูลดิบ'!$C$3:$C$165,0),22)</f>
        <v>1</v>
      </c>
      <c r="K24" s="112">
        <f>INDEX('dmc2564 ข้อมูลดิบ'!$C$3:$CR$167,MATCH($C23,'dmc2564 ข้อมูลดิบ'!$C$3:$C$165,0),26)</f>
        <v>1</v>
      </c>
      <c r="L24" s="111">
        <f>INDEX('dmc2564 ข้อมูลดิบ'!$C$3:$CR$167,MATCH($C23,'dmc2564 ข้อมูลดิบ'!$C$3:$C$165,0),30)</f>
        <v>1</v>
      </c>
      <c r="M24" s="112">
        <f>INDEX('dmc2564 ข้อมูลดิบ'!$C$3:$CR$167,MATCH($C23,'dmc2564 ข้อมูลดิบ'!$C$3:$C$165,0),34)</f>
        <v>1</v>
      </c>
      <c r="N24" s="112">
        <f>INDEX('dmc2564 ข้อมูลดิบ'!$C$3:$CR$167,MATCH($C23,'dmc2564 ข้อมูลดิบ'!$C$3:$C$165,0),38)</f>
        <v>1</v>
      </c>
      <c r="O24" s="112">
        <f>INDEX('dmc2564 ข้อมูลดิบ'!$C$3:$CR$167,MATCH($C23,'dmc2564 ข้อมูลดิบ'!$C$3:$C$165,0),42)</f>
        <v>1</v>
      </c>
      <c r="P24" s="112">
        <f>J24+K24+L24+M24+N24+O24</f>
        <v>6</v>
      </c>
      <c r="Q24" s="112">
        <f>INDEX('dmc2564 ข้อมูลดิบ'!$C$3:$CR$167,MATCH($C23,'dmc2564 ข้อมูลดิบ'!$C$3:$C$165,0),50)</f>
        <v>0</v>
      </c>
      <c r="R24" s="112">
        <f>INDEX('dmc2564 ข้อมูลดิบ'!$C$3:$CR$167,MATCH($C23,'dmc2564 ข้อมูลดิบ'!$C$3:$C$165,0),54)</f>
        <v>0</v>
      </c>
      <c r="S24" s="112">
        <f>INDEX('dmc2564 ข้อมูลดิบ'!$C$3:$CR$167,MATCH($C23,'dmc2564 ข้อมูลดิบ'!$C$3:$C$165,0),58)</f>
        <v>0</v>
      </c>
      <c r="T24" s="112">
        <f>Q24+R24+S24</f>
        <v>0</v>
      </c>
      <c r="U24" s="113">
        <f t="shared" si="3"/>
        <v>8</v>
      </c>
      <c r="W24" s="171"/>
      <c r="X24" s="171"/>
      <c r="Y24" s="171"/>
      <c r="Z24" s="171"/>
      <c r="AA24" s="171"/>
      <c r="AB24" s="171"/>
      <c r="AC24" s="171"/>
    </row>
    <row r="25" spans="2:29" ht="21" customHeight="1" thickTop="1">
      <c r="B25" s="174">
        <v>6</v>
      </c>
      <c r="C25" s="172" t="s">
        <v>34</v>
      </c>
      <c r="D25" s="173" t="s">
        <v>18</v>
      </c>
      <c r="E25" s="86">
        <f>VLOOKUP(C27,'จำนวนครู 25มิย64'!$A$3:$E$164,3,TRUE)</f>
        <v>1</v>
      </c>
      <c r="F25" s="86">
        <f>INDEX('dmc2564 ข้อมูลดิบ'!$C$3:$CR$167,MATCH($C27,'dmc2564 ข้อมูลดิบ'!$C$3:$C$165,0),3)</f>
        <v>0</v>
      </c>
      <c r="G25" s="86">
        <f>INDEX('dmc2564 ข้อมูลดิบ'!$C$3:$CR$167,MATCH($C27,'dmc2564 ข้อมูลดิบ'!$C$3:$C$165,0),7)</f>
        <v>2</v>
      </c>
      <c r="H25" s="86">
        <f>INDEX('dmc2564 ข้อมูลดิบ'!$C$3:$CR$167,MATCH($C27,'dmc2564 ข้อมูลดิบ'!$C$3:$C$165,0),11)</f>
        <v>9</v>
      </c>
      <c r="I25" s="86">
        <f>SUM(F25:H25)</f>
        <v>11</v>
      </c>
      <c r="J25" s="86">
        <f>INDEX('dmc2564 ข้อมูลดิบ'!$C$3:$CR$167,MATCH($C27,'dmc2564 ข้อมูลดิบ'!$C$3:$C$165,0),19)</f>
        <v>7</v>
      </c>
      <c r="K25" s="86">
        <f>INDEX('dmc2564 ข้อมูลดิบ'!$C$3:$CR$167,MATCH($C27,'dmc2564 ข้อมูลดิบ'!$C$3:$C$165,0),23)</f>
        <v>1</v>
      </c>
      <c r="L25" s="100">
        <f>INDEX('dmc2564 ข้อมูลดิบ'!$C$3:$CR$167,MATCH($C27,'dmc2564 ข้อมูลดิบ'!$C$3:$C$165,0),27)</f>
        <v>6</v>
      </c>
      <c r="M25" s="86">
        <f>INDEX('dmc2564 ข้อมูลดิบ'!$C$3:$CR$167,MATCH($C27,'dmc2564 ข้อมูลดิบ'!$C$3:$C$165,0),31)</f>
        <v>8</v>
      </c>
      <c r="N25" s="86">
        <f>INDEX('dmc2564 ข้อมูลดิบ'!$C$3:$CR$167,MATCH($C27,'dmc2564 ข้อมูลดิบ'!$C$3:$C$165,0),35)</f>
        <v>5</v>
      </c>
      <c r="O25" s="86">
        <f>INDEX('dmc2564 ข้อมูลดิบ'!$C$3:$CR$167,MATCH($C27,'dmc2564 ข้อมูลดิบ'!$C$3:$C$165,0),39)</f>
        <v>3</v>
      </c>
      <c r="P25" s="86">
        <f>J25+K25+L25+M25+N25+O25</f>
        <v>30</v>
      </c>
      <c r="Q25" s="86">
        <f>INDEX('dmc2564 ข้อมูลดิบ'!$C$3:$CR$167,MATCH($C27,'dmc2564 ข้อมูลดิบ'!$C$3:$C$165,0),47)</f>
        <v>0</v>
      </c>
      <c r="R25" s="86">
        <f>INDEX('dmc2564 ข้อมูลดิบ'!$C$3:$CR$167,MATCH($C27,'dmc2564 ข้อมูลดิบ'!$C$3:$C$165,0),51)</f>
        <v>0</v>
      </c>
      <c r="S25" s="86">
        <f>INDEX('dmc2564 ข้อมูลดิบ'!$C$3:$CR$167,MATCH($C27,'dmc2564 ข้อมูลดิบ'!$C$3:$C$165,0),55)</f>
        <v>0</v>
      </c>
      <c r="T25" s="86">
        <f>Q25+R25+S25</f>
        <v>0</v>
      </c>
      <c r="U25" s="101">
        <f t="shared" si="3"/>
        <v>41</v>
      </c>
      <c r="W25" s="171"/>
      <c r="X25" s="171"/>
      <c r="Y25" s="171"/>
      <c r="Z25" s="171"/>
      <c r="AA25" s="171"/>
      <c r="AB25" s="171"/>
      <c r="AC25" s="171"/>
    </row>
    <row r="26" spans="2:29" ht="21" customHeight="1">
      <c r="B26" s="174"/>
      <c r="C26" s="175" t="s">
        <v>35</v>
      </c>
      <c r="D26" s="176" t="s">
        <v>20</v>
      </c>
      <c r="E26" s="86">
        <f>VLOOKUP(C27,'จำนวนครู 25มิย64'!$A$3:$E$164,4,TRUE)</f>
        <v>4</v>
      </c>
      <c r="F26" s="104">
        <f>INDEX('dmc2564 ข้อมูลดิบ'!$C$3:$CR$167,MATCH($C27,'dmc2564 ข้อมูลดิบ'!$C$3:$C$165,0),4)</f>
        <v>0</v>
      </c>
      <c r="G26" s="104">
        <f>INDEX('dmc2564 ข้อมูลดิบ'!$C$3:$CR$167,MATCH($C27,'dmc2564 ข้อมูลดิบ'!$C$3:$C$165,0),8)</f>
        <v>4</v>
      </c>
      <c r="H26" s="104">
        <f>INDEX('dmc2564 ข้อมูลดิบ'!$C$3:$CR$167,MATCH($C27,'dmc2564 ข้อมูลดิบ'!$C$3:$C$165,0),12)</f>
        <v>8</v>
      </c>
      <c r="I26" s="104">
        <f>SUM(F26:H26)</f>
        <v>12</v>
      </c>
      <c r="J26" s="104">
        <f>INDEX('dmc2564 ข้อมูลดิบ'!$C$3:$CR$167,MATCH($C27,'dmc2564 ข้อมูลดิบ'!$C$3:$C$165,0),20)</f>
        <v>3</v>
      </c>
      <c r="K26" s="104">
        <f>INDEX('dmc2564 ข้อมูลดิบ'!$C$3:$CR$167,MATCH($C27,'dmc2564 ข้อมูลดิบ'!$C$3:$C$165,0),24)</f>
        <v>8</v>
      </c>
      <c r="L26" s="105">
        <f>INDEX('dmc2564 ข้อมูลดิบ'!$C$3:$CR$167,MATCH($C27,'dmc2564 ข้อมูลดิบ'!$C$3:$C$165,0),28)</f>
        <v>4</v>
      </c>
      <c r="M26" s="104">
        <f>INDEX('dmc2564 ข้อมูลดิบ'!$C$3:$CR$167,MATCH($C27,'dmc2564 ข้อมูลดิบ'!$C$3:$C$165,0),32)</f>
        <v>2</v>
      </c>
      <c r="N26" s="104">
        <f>INDEX('dmc2564 ข้อมูลดิบ'!$C$3:$CR$167,MATCH($C27,'dmc2564 ข้อมูลดิบ'!$C$3:$C$165,0),36)</f>
        <v>2</v>
      </c>
      <c r="O26" s="104">
        <f>INDEX('dmc2564 ข้อมูลดิบ'!$C$3:$CR$167,MATCH($C27,'dmc2564 ข้อมูลดิบ'!$C$3:$C$165,0),40)</f>
        <v>6</v>
      </c>
      <c r="P26" s="104">
        <f>J26+K26+L26+M26+N26+O26</f>
        <v>25</v>
      </c>
      <c r="Q26" s="104">
        <f>INDEX('dmc2564 ข้อมูลดิบ'!$C$3:$CR$167,MATCH($C27,'dmc2564 ข้อมูลดิบ'!$C$3:$C$165,0),48)</f>
        <v>0</v>
      </c>
      <c r="R26" s="104">
        <f>INDEX('dmc2564 ข้อมูลดิบ'!$C$3:$CR$167,MATCH($C27,'dmc2564 ข้อมูลดิบ'!$C$3:$C$165,0),52)</f>
        <v>0</v>
      </c>
      <c r="S26" s="104">
        <f>INDEX('dmc2564 ข้อมูลดิบ'!$C$3:$CR$167,MATCH($C27,'dmc2564 ข้อมูลดิบ'!$C$3:$C$165,0),56)</f>
        <v>0</v>
      </c>
      <c r="T26" s="104">
        <f>Q26+R26+S26</f>
        <v>0</v>
      </c>
      <c r="U26" s="330">
        <f t="shared" si="3"/>
        <v>37</v>
      </c>
      <c r="W26" s="171"/>
      <c r="X26" s="171"/>
      <c r="Y26" s="171"/>
      <c r="Z26" s="171"/>
      <c r="AA26" s="171"/>
      <c r="AB26" s="171"/>
      <c r="AC26" s="171"/>
    </row>
    <row r="27" spans="2:29" ht="21" customHeight="1">
      <c r="B27" s="174"/>
      <c r="C27" s="175">
        <v>64020078</v>
      </c>
      <c r="D27" s="177" t="s">
        <v>1</v>
      </c>
      <c r="E27" s="107">
        <f>E25+E26</f>
        <v>5</v>
      </c>
      <c r="F27" s="330">
        <f t="shared" ref="F27:T27" si="7">F25+F26</f>
        <v>0</v>
      </c>
      <c r="G27" s="330">
        <f t="shared" si="7"/>
        <v>6</v>
      </c>
      <c r="H27" s="330">
        <f t="shared" si="7"/>
        <v>17</v>
      </c>
      <c r="I27" s="330">
        <f t="shared" si="7"/>
        <v>23</v>
      </c>
      <c r="J27" s="330">
        <f t="shared" si="7"/>
        <v>10</v>
      </c>
      <c r="K27" s="330">
        <f t="shared" si="7"/>
        <v>9</v>
      </c>
      <c r="L27" s="108">
        <f t="shared" si="7"/>
        <v>10</v>
      </c>
      <c r="M27" s="330">
        <f t="shared" si="7"/>
        <v>10</v>
      </c>
      <c r="N27" s="330">
        <f t="shared" si="7"/>
        <v>7</v>
      </c>
      <c r="O27" s="330">
        <f t="shared" si="7"/>
        <v>9</v>
      </c>
      <c r="P27" s="330">
        <f t="shared" si="7"/>
        <v>55</v>
      </c>
      <c r="Q27" s="330">
        <f t="shared" si="7"/>
        <v>0</v>
      </c>
      <c r="R27" s="330">
        <f t="shared" si="7"/>
        <v>0</v>
      </c>
      <c r="S27" s="330">
        <f t="shared" si="7"/>
        <v>0</v>
      </c>
      <c r="T27" s="330">
        <f t="shared" si="7"/>
        <v>0</v>
      </c>
      <c r="U27" s="330">
        <f t="shared" si="3"/>
        <v>78</v>
      </c>
      <c r="W27" s="171"/>
      <c r="X27" s="171"/>
      <c r="Y27" s="171"/>
      <c r="Z27" s="171"/>
      <c r="AA27" s="171"/>
      <c r="AB27" s="171"/>
      <c r="AC27" s="171"/>
    </row>
    <row r="28" spans="2:29" ht="21" customHeight="1" thickBot="1">
      <c r="B28" s="178"/>
      <c r="C28" s="179" t="s">
        <v>497</v>
      </c>
      <c r="D28" s="180" t="s">
        <v>15</v>
      </c>
      <c r="E28" s="111"/>
      <c r="F28" s="112">
        <f>INDEX('dmc2564 ข้อมูลดิบ'!$C$3:$CR$167,MATCH($C27,'dmc2564 ข้อมูลดิบ'!$C$3:$C$165,0),6)</f>
        <v>0</v>
      </c>
      <c r="G28" s="112">
        <f>INDEX('dmc2564 ข้อมูลดิบ'!$C$3:$CR$167,MATCH($C27,'dmc2564 ข้อมูลดิบ'!$C$3:$C$165,0),10)</f>
        <v>1</v>
      </c>
      <c r="H28" s="112">
        <f>INDEX('dmc2564 ข้อมูลดิบ'!$C$3:$CR$167,MATCH($C27,'dmc2564 ข้อมูลดิบ'!$C$3:$C$165,0),14)</f>
        <v>1</v>
      </c>
      <c r="I28" s="112">
        <f>SUM(F28:H28)</f>
        <v>2</v>
      </c>
      <c r="J28" s="112">
        <f>INDEX('dmc2564 ข้อมูลดิบ'!$C$3:$CR$167,MATCH($C27,'dmc2564 ข้อมูลดิบ'!$C$3:$C$165,0),22)</f>
        <v>1</v>
      </c>
      <c r="K28" s="112">
        <f>INDEX('dmc2564 ข้อมูลดิบ'!$C$3:$CR$167,MATCH($C27,'dmc2564 ข้อมูลดิบ'!$C$3:$C$165,0),26)</f>
        <v>1</v>
      </c>
      <c r="L28" s="111">
        <f>INDEX('dmc2564 ข้อมูลดิบ'!$C$3:$CR$167,MATCH($C27,'dmc2564 ข้อมูลดิบ'!$C$3:$C$165,0),30)</f>
        <v>1</v>
      </c>
      <c r="M28" s="112">
        <f>INDEX('dmc2564 ข้อมูลดิบ'!$C$3:$CR$167,MATCH($C27,'dmc2564 ข้อมูลดิบ'!$C$3:$C$165,0),34)</f>
        <v>1</v>
      </c>
      <c r="N28" s="112">
        <f>INDEX('dmc2564 ข้อมูลดิบ'!$C$3:$CR$167,MATCH($C27,'dmc2564 ข้อมูลดิบ'!$C$3:$C$165,0),38)</f>
        <v>1</v>
      </c>
      <c r="O28" s="112">
        <f>INDEX('dmc2564 ข้อมูลดิบ'!$C$3:$CR$167,MATCH($C27,'dmc2564 ข้อมูลดิบ'!$C$3:$C$165,0),42)</f>
        <v>1</v>
      </c>
      <c r="P28" s="112">
        <f>J28+K28+L28+M28+N28+O28</f>
        <v>6</v>
      </c>
      <c r="Q28" s="112">
        <f>INDEX('dmc2564 ข้อมูลดิบ'!$C$3:$CR$167,MATCH($C27,'dmc2564 ข้อมูลดิบ'!$C$3:$C$165,0),50)</f>
        <v>0</v>
      </c>
      <c r="R28" s="112">
        <f>INDEX('dmc2564 ข้อมูลดิบ'!$C$3:$CR$167,MATCH($C27,'dmc2564 ข้อมูลดิบ'!$C$3:$C$165,0),54)</f>
        <v>0</v>
      </c>
      <c r="S28" s="112">
        <f>INDEX('dmc2564 ข้อมูลดิบ'!$C$3:$CR$167,MATCH($C27,'dmc2564 ข้อมูลดิบ'!$C$3:$C$165,0),58)</f>
        <v>0</v>
      </c>
      <c r="T28" s="112">
        <f>Q28+R28+S28</f>
        <v>0</v>
      </c>
      <c r="U28" s="113">
        <f t="shared" si="3"/>
        <v>8</v>
      </c>
      <c r="W28" s="171"/>
      <c r="X28" s="171"/>
      <c r="Y28" s="171"/>
      <c r="Z28" s="171"/>
      <c r="AA28" s="171"/>
      <c r="AB28" s="171"/>
      <c r="AC28" s="171"/>
    </row>
    <row r="29" spans="2:29" ht="21" customHeight="1" thickTop="1">
      <c r="B29" s="174">
        <v>7</v>
      </c>
      <c r="C29" s="172" t="s">
        <v>36</v>
      </c>
      <c r="D29" s="173" t="s">
        <v>18</v>
      </c>
      <c r="E29" s="86">
        <f>VLOOKUP(C31,'จำนวนครู 25มิย64'!$A$3:$E$164,3,TRUE)</f>
        <v>1</v>
      </c>
      <c r="F29" s="86">
        <f>INDEX('dmc2564 ข้อมูลดิบ'!$C$3:$CR$167,MATCH($C31,'dmc2564 ข้อมูลดิบ'!$C$3:$C$165,0),3)</f>
        <v>0</v>
      </c>
      <c r="G29" s="86">
        <f>INDEX('dmc2564 ข้อมูลดิบ'!$C$3:$CR$167,MATCH($C31,'dmc2564 ข้อมูลดิบ'!$C$3:$C$165,0),7)</f>
        <v>3</v>
      </c>
      <c r="H29" s="86">
        <f>INDEX('dmc2564 ข้อมูลดิบ'!$C$3:$CR$167,MATCH($C31,'dmc2564 ข้อมูลดิบ'!$C$3:$C$165,0),11)</f>
        <v>5</v>
      </c>
      <c r="I29" s="86">
        <f>SUM(F29:H29)</f>
        <v>8</v>
      </c>
      <c r="J29" s="86">
        <f>INDEX('dmc2564 ข้อมูลดิบ'!$C$3:$CR$167,MATCH($C31,'dmc2564 ข้อมูลดิบ'!$C$3:$C$165,0),19)</f>
        <v>7</v>
      </c>
      <c r="K29" s="86">
        <f>INDEX('dmc2564 ข้อมูลดิบ'!$C$3:$CR$167,MATCH($C31,'dmc2564 ข้อมูลดิบ'!$C$3:$C$165,0),23)</f>
        <v>2</v>
      </c>
      <c r="L29" s="100">
        <f>INDEX('dmc2564 ข้อมูลดิบ'!$C$3:$CR$167,MATCH($C31,'dmc2564 ข้อมูลดิบ'!$C$3:$C$165,0),27)</f>
        <v>8</v>
      </c>
      <c r="M29" s="86">
        <f>INDEX('dmc2564 ข้อมูลดิบ'!$C$3:$CR$167,MATCH($C31,'dmc2564 ข้อมูลดิบ'!$C$3:$C$165,0),31)</f>
        <v>4</v>
      </c>
      <c r="N29" s="86">
        <f>INDEX('dmc2564 ข้อมูลดิบ'!$C$3:$CR$167,MATCH($C31,'dmc2564 ข้อมูลดิบ'!$C$3:$C$165,0),35)</f>
        <v>2</v>
      </c>
      <c r="O29" s="86">
        <f>INDEX('dmc2564 ข้อมูลดิบ'!$C$3:$CR$167,MATCH($C31,'dmc2564 ข้อมูลดิบ'!$C$3:$C$165,0),39)</f>
        <v>4</v>
      </c>
      <c r="P29" s="86">
        <f>J29+K29+L29+M29+N29+O29</f>
        <v>27</v>
      </c>
      <c r="Q29" s="86">
        <f>INDEX('dmc2564 ข้อมูลดิบ'!$C$3:$CR$167,MATCH($C31,'dmc2564 ข้อมูลดิบ'!$C$3:$C$165,0),47)</f>
        <v>0</v>
      </c>
      <c r="R29" s="86">
        <f>INDEX('dmc2564 ข้อมูลดิบ'!$C$3:$CR$167,MATCH($C31,'dmc2564 ข้อมูลดิบ'!$C$3:$C$165,0),51)</f>
        <v>0</v>
      </c>
      <c r="S29" s="86">
        <f>INDEX('dmc2564 ข้อมูลดิบ'!$C$3:$CR$167,MATCH($C31,'dmc2564 ข้อมูลดิบ'!$C$3:$C$165,0),55)</f>
        <v>0</v>
      </c>
      <c r="T29" s="86">
        <f>Q29+R29+S29</f>
        <v>0</v>
      </c>
      <c r="U29" s="101">
        <f t="shared" si="3"/>
        <v>35</v>
      </c>
      <c r="W29" s="171"/>
      <c r="X29" s="171"/>
      <c r="Y29" s="171"/>
      <c r="Z29" s="171"/>
      <c r="AA29" s="171"/>
      <c r="AB29" s="171"/>
      <c r="AC29" s="171"/>
    </row>
    <row r="30" spans="2:29" ht="21" customHeight="1">
      <c r="B30" s="174"/>
      <c r="C30" s="175" t="s">
        <v>37</v>
      </c>
      <c r="D30" s="176" t="s">
        <v>20</v>
      </c>
      <c r="E30" s="86">
        <f>VLOOKUP(C31,'จำนวนครู 25มิย64'!$A$3:$E$164,4,TRUE)</f>
        <v>4</v>
      </c>
      <c r="F30" s="104">
        <f>INDEX('dmc2564 ข้อมูลดิบ'!$C$3:$CR$167,MATCH($C31,'dmc2564 ข้อมูลดิบ'!$C$3:$C$165,0),4)</f>
        <v>0</v>
      </c>
      <c r="G30" s="104">
        <f>INDEX('dmc2564 ข้อมูลดิบ'!$C$3:$CR$167,MATCH($C31,'dmc2564 ข้อมูลดิบ'!$C$3:$C$165,0),8)</f>
        <v>9</v>
      </c>
      <c r="H30" s="104">
        <f>INDEX('dmc2564 ข้อมูลดิบ'!$C$3:$CR$167,MATCH($C31,'dmc2564 ข้อมูลดิบ'!$C$3:$C$165,0),12)</f>
        <v>6</v>
      </c>
      <c r="I30" s="104">
        <f>SUM(F30:H30)</f>
        <v>15</v>
      </c>
      <c r="J30" s="104">
        <f>INDEX('dmc2564 ข้อมูลดิบ'!$C$3:$CR$167,MATCH($C31,'dmc2564 ข้อมูลดิบ'!$C$3:$C$165,0),20)</f>
        <v>8</v>
      </c>
      <c r="K30" s="104">
        <f>INDEX('dmc2564 ข้อมูลดิบ'!$C$3:$CR$167,MATCH($C31,'dmc2564 ข้อมูลดิบ'!$C$3:$C$165,0),24)</f>
        <v>7</v>
      </c>
      <c r="L30" s="105">
        <f>INDEX('dmc2564 ข้อมูลดิบ'!$C$3:$CR$167,MATCH($C31,'dmc2564 ข้อมูลดิบ'!$C$3:$C$165,0),28)</f>
        <v>1</v>
      </c>
      <c r="M30" s="104">
        <f>INDEX('dmc2564 ข้อมูลดิบ'!$C$3:$CR$167,MATCH($C31,'dmc2564 ข้อมูลดิบ'!$C$3:$C$165,0),32)</f>
        <v>4</v>
      </c>
      <c r="N30" s="104">
        <f>INDEX('dmc2564 ข้อมูลดิบ'!$C$3:$CR$167,MATCH($C31,'dmc2564 ข้อมูลดิบ'!$C$3:$C$165,0),36)</f>
        <v>6</v>
      </c>
      <c r="O30" s="104">
        <f>INDEX('dmc2564 ข้อมูลดิบ'!$C$3:$CR$167,MATCH($C31,'dmc2564 ข้อมูลดิบ'!$C$3:$C$165,0),40)</f>
        <v>5</v>
      </c>
      <c r="P30" s="104">
        <f>J30+K30+L30+M30+N30+O30</f>
        <v>31</v>
      </c>
      <c r="Q30" s="104">
        <f>INDEX('dmc2564 ข้อมูลดิบ'!$C$3:$CR$167,MATCH($C31,'dmc2564 ข้อมูลดิบ'!$C$3:$C$165,0),48)</f>
        <v>0</v>
      </c>
      <c r="R30" s="104">
        <f>INDEX('dmc2564 ข้อมูลดิบ'!$C$3:$CR$167,MATCH($C31,'dmc2564 ข้อมูลดิบ'!$C$3:$C$165,0),52)</f>
        <v>0</v>
      </c>
      <c r="S30" s="104">
        <f>INDEX('dmc2564 ข้อมูลดิบ'!$C$3:$CR$167,MATCH($C31,'dmc2564 ข้อมูลดิบ'!$C$3:$C$165,0),56)</f>
        <v>0</v>
      </c>
      <c r="T30" s="104">
        <f>Q30+R30+S30</f>
        <v>0</v>
      </c>
      <c r="U30" s="330">
        <f t="shared" si="3"/>
        <v>46</v>
      </c>
      <c r="W30" s="171"/>
      <c r="X30" s="171"/>
      <c r="Y30" s="171"/>
      <c r="Z30" s="171"/>
      <c r="AA30" s="171"/>
      <c r="AB30" s="171"/>
      <c r="AC30" s="171"/>
    </row>
    <row r="31" spans="2:29" ht="21" customHeight="1">
      <c r="B31" s="174"/>
      <c r="C31" s="175">
        <v>64020080</v>
      </c>
      <c r="D31" s="177" t="s">
        <v>1</v>
      </c>
      <c r="E31" s="107">
        <f>E29+E30</f>
        <v>5</v>
      </c>
      <c r="F31" s="330">
        <f t="shared" ref="F31:T31" si="8">F29+F30</f>
        <v>0</v>
      </c>
      <c r="G31" s="330">
        <f t="shared" si="8"/>
        <v>12</v>
      </c>
      <c r="H31" s="330">
        <f t="shared" si="8"/>
        <v>11</v>
      </c>
      <c r="I31" s="330">
        <f t="shared" si="8"/>
        <v>23</v>
      </c>
      <c r="J31" s="330">
        <f t="shared" si="8"/>
        <v>15</v>
      </c>
      <c r="K31" s="330">
        <f t="shared" si="8"/>
        <v>9</v>
      </c>
      <c r="L31" s="108">
        <f t="shared" si="8"/>
        <v>9</v>
      </c>
      <c r="M31" s="330">
        <f t="shared" si="8"/>
        <v>8</v>
      </c>
      <c r="N31" s="330">
        <f t="shared" si="8"/>
        <v>8</v>
      </c>
      <c r="O31" s="330">
        <f t="shared" si="8"/>
        <v>9</v>
      </c>
      <c r="P31" s="330">
        <f t="shared" si="8"/>
        <v>58</v>
      </c>
      <c r="Q31" s="330">
        <f t="shared" si="8"/>
        <v>0</v>
      </c>
      <c r="R31" s="330">
        <f t="shared" si="8"/>
        <v>0</v>
      </c>
      <c r="S31" s="330">
        <f t="shared" si="8"/>
        <v>0</v>
      </c>
      <c r="T31" s="330">
        <f t="shared" si="8"/>
        <v>0</v>
      </c>
      <c r="U31" s="330">
        <f t="shared" si="3"/>
        <v>81</v>
      </c>
      <c r="W31" s="171"/>
      <c r="X31" s="171"/>
      <c r="Y31" s="171"/>
      <c r="Z31" s="171"/>
      <c r="AA31" s="171"/>
      <c r="AB31" s="171"/>
      <c r="AC31" s="171"/>
    </row>
    <row r="32" spans="2:29" ht="21" customHeight="1" thickBot="1">
      <c r="B32" s="178"/>
      <c r="C32" s="179" t="s">
        <v>590</v>
      </c>
      <c r="D32" s="181" t="s">
        <v>15</v>
      </c>
      <c r="E32" s="111"/>
      <c r="F32" s="112">
        <f>INDEX('dmc2564 ข้อมูลดิบ'!$C$3:$CR$167,MATCH($C31,'dmc2564 ข้อมูลดิบ'!$C$3:$C$165,0),6)</f>
        <v>0</v>
      </c>
      <c r="G32" s="112">
        <f>INDEX('dmc2564 ข้อมูลดิบ'!$C$3:$CR$167,MATCH($C31,'dmc2564 ข้อมูลดิบ'!$C$3:$C$165,0),10)</f>
        <v>1</v>
      </c>
      <c r="H32" s="112">
        <f>INDEX('dmc2564 ข้อมูลดิบ'!$C$3:$CR$167,MATCH($C31,'dmc2564 ข้อมูลดิบ'!$C$3:$C$165,0),14)</f>
        <v>1</v>
      </c>
      <c r="I32" s="112">
        <f>SUM(F32:H32)</f>
        <v>2</v>
      </c>
      <c r="J32" s="112">
        <f>INDEX('dmc2564 ข้อมูลดิบ'!$C$3:$CR$167,MATCH($C31,'dmc2564 ข้อมูลดิบ'!$C$3:$C$165,0),22)</f>
        <v>1</v>
      </c>
      <c r="K32" s="112">
        <f>INDEX('dmc2564 ข้อมูลดิบ'!$C$3:$CR$167,MATCH($C31,'dmc2564 ข้อมูลดิบ'!$C$3:$C$165,0),26)</f>
        <v>1</v>
      </c>
      <c r="L32" s="111">
        <f>INDEX('dmc2564 ข้อมูลดิบ'!$C$3:$CR$167,MATCH($C31,'dmc2564 ข้อมูลดิบ'!$C$3:$C$165,0),30)</f>
        <v>1</v>
      </c>
      <c r="M32" s="112">
        <f>INDEX('dmc2564 ข้อมูลดิบ'!$C$3:$CR$167,MATCH($C31,'dmc2564 ข้อมูลดิบ'!$C$3:$C$165,0),34)</f>
        <v>1</v>
      </c>
      <c r="N32" s="112">
        <f>INDEX('dmc2564 ข้อมูลดิบ'!$C$3:$CR$167,MATCH($C31,'dmc2564 ข้อมูลดิบ'!$C$3:$C$165,0),38)</f>
        <v>1</v>
      </c>
      <c r="O32" s="112">
        <f>INDEX('dmc2564 ข้อมูลดิบ'!$C$3:$CR$167,MATCH($C31,'dmc2564 ข้อมูลดิบ'!$C$3:$C$165,0),42)</f>
        <v>1</v>
      </c>
      <c r="P32" s="112">
        <f>J32+K32+L32+M32+N32+O32</f>
        <v>6</v>
      </c>
      <c r="Q32" s="112">
        <f>INDEX('dmc2564 ข้อมูลดิบ'!$C$3:$CR$167,MATCH($C31,'dmc2564 ข้อมูลดิบ'!$C$3:$C$165,0),50)</f>
        <v>0</v>
      </c>
      <c r="R32" s="112">
        <f>INDEX('dmc2564 ข้อมูลดิบ'!$C$3:$CR$167,MATCH($C31,'dmc2564 ข้อมูลดิบ'!$C$3:$C$165,0),54)</f>
        <v>0</v>
      </c>
      <c r="S32" s="112">
        <f>INDEX('dmc2564 ข้อมูลดิบ'!$C$3:$CR$167,MATCH($C31,'dmc2564 ข้อมูลดิบ'!$C$3:$C$165,0),58)</f>
        <v>0</v>
      </c>
      <c r="T32" s="112">
        <f>Q32+R32+S32</f>
        <v>0</v>
      </c>
      <c r="U32" s="113">
        <f t="shared" si="3"/>
        <v>8</v>
      </c>
      <c r="W32" s="171"/>
      <c r="X32" s="171"/>
      <c r="Y32" s="171"/>
      <c r="Z32" s="171"/>
      <c r="AA32" s="171"/>
      <c r="AB32" s="171"/>
      <c r="AC32" s="171"/>
    </row>
    <row r="33" spans="2:29" ht="21" customHeight="1" thickTop="1">
      <c r="B33" s="174">
        <v>8</v>
      </c>
      <c r="C33" s="172" t="s">
        <v>38</v>
      </c>
      <c r="D33" s="173" t="s">
        <v>18</v>
      </c>
      <c r="E33" s="86">
        <f>VLOOKUP(C35,'จำนวนครู 25มิย64'!$A$3:$E$164,3,TRUE)</f>
        <v>2</v>
      </c>
      <c r="F33" s="86">
        <f>INDEX('dmc2564 ข้อมูลดิบ'!$C$3:$CR$167,MATCH($C35,'dmc2564 ข้อมูลดิบ'!$C$3:$C$165,0),3)</f>
        <v>0</v>
      </c>
      <c r="G33" s="86">
        <f>INDEX('dmc2564 ข้อมูลดิบ'!$C$3:$CR$167,MATCH($C35,'dmc2564 ข้อมูลดิบ'!$C$3:$C$165,0),7)</f>
        <v>13</v>
      </c>
      <c r="H33" s="86">
        <f>INDEX('dmc2564 ข้อมูลดิบ'!$C$3:$CR$167,MATCH($C35,'dmc2564 ข้อมูลดิบ'!$C$3:$C$165,0),11)</f>
        <v>6</v>
      </c>
      <c r="I33" s="86">
        <f>SUM(F33:H33)</f>
        <v>19</v>
      </c>
      <c r="J33" s="86">
        <f>INDEX('dmc2564 ข้อมูลดิบ'!$C$3:$CR$167,MATCH($C35,'dmc2564 ข้อมูลดิบ'!$C$3:$C$165,0),19)</f>
        <v>13</v>
      </c>
      <c r="K33" s="86">
        <f>INDEX('dmc2564 ข้อมูลดิบ'!$C$3:$CR$167,MATCH($C35,'dmc2564 ข้อมูลดิบ'!$C$3:$C$165,0),23)</f>
        <v>11</v>
      </c>
      <c r="L33" s="100">
        <f>INDEX('dmc2564 ข้อมูลดิบ'!$C$3:$CR$167,MATCH($C35,'dmc2564 ข้อมูลดิบ'!$C$3:$C$165,0),27)</f>
        <v>9</v>
      </c>
      <c r="M33" s="86">
        <f>INDEX('dmc2564 ข้อมูลดิบ'!$C$3:$CR$167,MATCH($C35,'dmc2564 ข้อมูลดิบ'!$C$3:$C$165,0),31)</f>
        <v>13</v>
      </c>
      <c r="N33" s="86">
        <f>INDEX('dmc2564 ข้อมูลดิบ'!$C$3:$CR$167,MATCH($C35,'dmc2564 ข้อมูลดิบ'!$C$3:$C$165,0),35)</f>
        <v>9</v>
      </c>
      <c r="O33" s="86">
        <f>INDEX('dmc2564 ข้อมูลดิบ'!$C$3:$CR$167,MATCH($C35,'dmc2564 ข้อมูลดิบ'!$C$3:$C$165,0),39)</f>
        <v>9</v>
      </c>
      <c r="P33" s="86">
        <f>J33+K33+L33+M33+N33+O33</f>
        <v>64</v>
      </c>
      <c r="Q33" s="86">
        <f>INDEX('dmc2564 ข้อมูลดิบ'!$C$3:$CR$167,MATCH($C35,'dmc2564 ข้อมูลดิบ'!$C$3:$C$165,0),47)</f>
        <v>0</v>
      </c>
      <c r="R33" s="86">
        <f>INDEX('dmc2564 ข้อมูลดิบ'!$C$3:$CR$167,MATCH($C35,'dmc2564 ข้อมูลดิบ'!$C$3:$C$165,0),51)</f>
        <v>0</v>
      </c>
      <c r="S33" s="86">
        <f>INDEX('dmc2564 ข้อมูลดิบ'!$C$3:$CR$167,MATCH($C35,'dmc2564 ข้อมูลดิบ'!$C$3:$C$165,0),55)</f>
        <v>0</v>
      </c>
      <c r="T33" s="86">
        <f>Q33+R33+S33</f>
        <v>0</v>
      </c>
      <c r="U33" s="101">
        <f t="shared" si="3"/>
        <v>83</v>
      </c>
      <c r="W33" s="171"/>
      <c r="X33" s="171"/>
      <c r="Y33" s="171"/>
      <c r="Z33" s="171"/>
      <c r="AA33" s="171"/>
      <c r="AB33" s="171"/>
      <c r="AC33" s="171"/>
    </row>
    <row r="34" spans="2:29" ht="21" customHeight="1">
      <c r="B34" s="174"/>
      <c r="C34" s="175" t="s">
        <v>489</v>
      </c>
      <c r="D34" s="176" t="s">
        <v>20</v>
      </c>
      <c r="E34" s="86">
        <f>VLOOKUP(C35,'จำนวนครู 25มิย64'!$A$3:$E$164,4,TRUE)</f>
        <v>9</v>
      </c>
      <c r="F34" s="104">
        <f>INDEX('dmc2564 ข้อมูลดิบ'!$C$3:$CR$167,MATCH($C35,'dmc2564 ข้อมูลดิบ'!$C$3:$C$165,0),4)</f>
        <v>0</v>
      </c>
      <c r="G34" s="104">
        <f>INDEX('dmc2564 ข้อมูลดิบ'!$C$3:$CR$167,MATCH($C35,'dmc2564 ข้อมูลดิบ'!$C$3:$C$165,0),8)</f>
        <v>8</v>
      </c>
      <c r="H34" s="104">
        <f>INDEX('dmc2564 ข้อมูลดิบ'!$C$3:$CR$167,MATCH($C35,'dmc2564 ข้อมูลดิบ'!$C$3:$C$165,0),12)</f>
        <v>14</v>
      </c>
      <c r="I34" s="104">
        <f>SUM(F34:H34)</f>
        <v>22</v>
      </c>
      <c r="J34" s="104">
        <f>INDEX('dmc2564 ข้อมูลดิบ'!$C$3:$CR$167,MATCH($C35,'dmc2564 ข้อมูลดิบ'!$C$3:$C$165,0),20)</f>
        <v>13</v>
      </c>
      <c r="K34" s="104">
        <f>INDEX('dmc2564 ข้อมูลดิบ'!$C$3:$CR$167,MATCH($C35,'dmc2564 ข้อมูลดิบ'!$C$3:$C$165,0),24)</f>
        <v>9</v>
      </c>
      <c r="L34" s="105">
        <f>INDEX('dmc2564 ข้อมูลดิบ'!$C$3:$CR$167,MATCH($C35,'dmc2564 ข้อมูลดิบ'!$C$3:$C$165,0),28)</f>
        <v>9</v>
      </c>
      <c r="M34" s="104">
        <f>INDEX('dmc2564 ข้อมูลดิบ'!$C$3:$CR$167,MATCH($C35,'dmc2564 ข้อมูลดิบ'!$C$3:$C$165,0),32)</f>
        <v>16</v>
      </c>
      <c r="N34" s="104">
        <f>INDEX('dmc2564 ข้อมูลดิบ'!$C$3:$CR$167,MATCH($C35,'dmc2564 ข้อมูลดิบ'!$C$3:$C$165,0),36)</f>
        <v>14</v>
      </c>
      <c r="O34" s="104">
        <f>INDEX('dmc2564 ข้อมูลดิบ'!$C$3:$CR$167,MATCH($C35,'dmc2564 ข้อมูลดิบ'!$C$3:$C$165,0),40)</f>
        <v>13</v>
      </c>
      <c r="P34" s="104">
        <f>J34+K34+L34+M34+N34+O34</f>
        <v>74</v>
      </c>
      <c r="Q34" s="104">
        <f>INDEX('dmc2564 ข้อมูลดิบ'!$C$3:$CR$167,MATCH($C35,'dmc2564 ข้อมูลดิบ'!$C$3:$C$165,0),48)</f>
        <v>0</v>
      </c>
      <c r="R34" s="104">
        <f>INDEX('dmc2564 ข้อมูลดิบ'!$C$3:$CR$167,MATCH($C35,'dmc2564 ข้อมูลดิบ'!$C$3:$C$165,0),52)</f>
        <v>0</v>
      </c>
      <c r="S34" s="104">
        <f>INDEX('dmc2564 ข้อมูลดิบ'!$C$3:$CR$167,MATCH($C35,'dmc2564 ข้อมูลดิบ'!$C$3:$C$165,0),56)</f>
        <v>0</v>
      </c>
      <c r="T34" s="104">
        <f>Q34+R34+S34</f>
        <v>0</v>
      </c>
      <c r="U34" s="330">
        <f t="shared" si="3"/>
        <v>96</v>
      </c>
      <c r="W34" s="171"/>
      <c r="X34" s="171"/>
      <c r="Y34" s="171"/>
      <c r="Z34" s="171"/>
      <c r="AA34" s="171"/>
      <c r="AB34" s="171"/>
      <c r="AC34" s="171"/>
    </row>
    <row r="35" spans="2:29" ht="21" customHeight="1">
      <c r="B35" s="174"/>
      <c r="C35" s="175">
        <v>64020081</v>
      </c>
      <c r="D35" s="177" t="s">
        <v>1</v>
      </c>
      <c r="E35" s="107">
        <f t="shared" ref="E35:T35" si="9">E33+E34</f>
        <v>11</v>
      </c>
      <c r="F35" s="330">
        <f t="shared" si="9"/>
        <v>0</v>
      </c>
      <c r="G35" s="330">
        <f t="shared" si="9"/>
        <v>21</v>
      </c>
      <c r="H35" s="330">
        <f t="shared" si="9"/>
        <v>20</v>
      </c>
      <c r="I35" s="330">
        <f t="shared" si="9"/>
        <v>41</v>
      </c>
      <c r="J35" s="330">
        <f t="shared" si="9"/>
        <v>26</v>
      </c>
      <c r="K35" s="330">
        <f t="shared" si="9"/>
        <v>20</v>
      </c>
      <c r="L35" s="108">
        <f t="shared" si="9"/>
        <v>18</v>
      </c>
      <c r="M35" s="330">
        <f t="shared" si="9"/>
        <v>29</v>
      </c>
      <c r="N35" s="330">
        <f t="shared" si="9"/>
        <v>23</v>
      </c>
      <c r="O35" s="330">
        <f t="shared" si="9"/>
        <v>22</v>
      </c>
      <c r="P35" s="330">
        <f t="shared" si="9"/>
        <v>138</v>
      </c>
      <c r="Q35" s="330">
        <f t="shared" si="9"/>
        <v>0</v>
      </c>
      <c r="R35" s="330">
        <f t="shared" si="9"/>
        <v>0</v>
      </c>
      <c r="S35" s="330">
        <f t="shared" si="9"/>
        <v>0</v>
      </c>
      <c r="T35" s="330">
        <f t="shared" si="9"/>
        <v>0</v>
      </c>
      <c r="U35" s="330">
        <f t="shared" si="3"/>
        <v>179</v>
      </c>
      <c r="W35" s="171"/>
      <c r="X35" s="171"/>
      <c r="Y35" s="171"/>
      <c r="Z35" s="171"/>
      <c r="AA35" s="171"/>
      <c r="AB35" s="171"/>
      <c r="AC35" s="171"/>
    </row>
    <row r="36" spans="2:29" ht="21" customHeight="1" thickBot="1">
      <c r="B36" s="178"/>
      <c r="C36" s="179" t="s">
        <v>577</v>
      </c>
      <c r="D36" s="180" t="s">
        <v>15</v>
      </c>
      <c r="E36" s="111"/>
      <c r="F36" s="112">
        <f>INDEX('dmc2564 ข้อมูลดิบ'!$C$3:$CR$167,MATCH($C35,'dmc2564 ข้อมูลดิบ'!$C$3:$C$165,0),6)</f>
        <v>0</v>
      </c>
      <c r="G36" s="112">
        <f>INDEX('dmc2564 ข้อมูลดิบ'!$C$3:$CR$167,MATCH($C35,'dmc2564 ข้อมูลดิบ'!$C$3:$C$165,0),10)</f>
        <v>1</v>
      </c>
      <c r="H36" s="112">
        <f>INDEX('dmc2564 ข้อมูลดิบ'!$C$3:$CR$167,MATCH($C35,'dmc2564 ข้อมูลดิบ'!$C$3:$C$165,0),14)</f>
        <v>1</v>
      </c>
      <c r="I36" s="112">
        <f>SUM(F36:H36)</f>
        <v>2</v>
      </c>
      <c r="J36" s="112">
        <f>INDEX('dmc2564 ข้อมูลดิบ'!$C$3:$CR$167,MATCH($C35,'dmc2564 ข้อมูลดิบ'!$C$3:$C$165,0),22)</f>
        <v>1</v>
      </c>
      <c r="K36" s="112">
        <f>INDEX('dmc2564 ข้อมูลดิบ'!$C$3:$CR$167,MATCH($C35,'dmc2564 ข้อมูลดิบ'!$C$3:$C$165,0),26)</f>
        <v>1</v>
      </c>
      <c r="L36" s="111">
        <f>INDEX('dmc2564 ข้อมูลดิบ'!$C$3:$CR$167,MATCH($C35,'dmc2564 ข้อมูลดิบ'!$C$3:$C$165,0),30)</f>
        <v>1</v>
      </c>
      <c r="M36" s="112">
        <f>INDEX('dmc2564 ข้อมูลดิบ'!$C$3:$CR$167,MATCH($C35,'dmc2564 ข้อมูลดิบ'!$C$3:$C$165,0),34)</f>
        <v>1</v>
      </c>
      <c r="N36" s="112">
        <f>INDEX('dmc2564 ข้อมูลดิบ'!$C$3:$CR$167,MATCH($C35,'dmc2564 ข้อมูลดิบ'!$C$3:$C$165,0),38)</f>
        <v>1</v>
      </c>
      <c r="O36" s="112">
        <f>INDEX('dmc2564 ข้อมูลดิบ'!$C$3:$CR$167,MATCH($C35,'dmc2564 ข้อมูลดิบ'!$C$3:$C$165,0),42)</f>
        <v>1</v>
      </c>
      <c r="P36" s="112">
        <f>J36+K36+L36+M36+N36+O36</f>
        <v>6</v>
      </c>
      <c r="Q36" s="112">
        <f>INDEX('dmc2564 ข้อมูลดิบ'!$C$3:$CR$167,MATCH($C35,'dmc2564 ข้อมูลดิบ'!$C$3:$C$165,0),50)</f>
        <v>0</v>
      </c>
      <c r="R36" s="112">
        <f>INDEX('dmc2564 ข้อมูลดิบ'!$C$3:$CR$167,MATCH($C35,'dmc2564 ข้อมูลดิบ'!$C$3:$C$165,0),54)</f>
        <v>0</v>
      </c>
      <c r="S36" s="112">
        <f>INDEX('dmc2564 ข้อมูลดิบ'!$C$3:$CR$167,MATCH($C35,'dmc2564 ข้อมูลดิบ'!$C$3:$C$165,0),58)</f>
        <v>0</v>
      </c>
      <c r="T36" s="112">
        <f>Q36+R36+S36</f>
        <v>0</v>
      </c>
      <c r="U36" s="113">
        <f t="shared" si="3"/>
        <v>8</v>
      </c>
      <c r="W36" s="171"/>
      <c r="X36" s="171"/>
      <c r="Y36" s="171"/>
      <c r="Z36" s="171"/>
      <c r="AA36" s="171"/>
      <c r="AB36" s="171"/>
      <c r="AC36" s="171"/>
    </row>
    <row r="37" spans="2:29" ht="21" customHeight="1" thickTop="1">
      <c r="B37" s="174">
        <v>9</v>
      </c>
      <c r="C37" s="172" t="s">
        <v>66</v>
      </c>
      <c r="D37" s="173" t="s">
        <v>18</v>
      </c>
      <c r="E37" s="86">
        <f>VLOOKUP(C39,'จำนวนครู 25มิย64'!$A$3:$E$164,3,TRUE)</f>
        <v>2</v>
      </c>
      <c r="F37" s="86">
        <f>INDEX('dmc2564 ข้อมูลดิบ'!$C$3:$CR$167,MATCH($C39,'dmc2564 ข้อมูลดิบ'!$C$3:$C$165,0),3)</f>
        <v>4</v>
      </c>
      <c r="G37" s="86">
        <f>INDEX('dmc2564 ข้อมูลดิบ'!$C$3:$CR$167,MATCH($C39,'dmc2564 ข้อมูลดิบ'!$C$3:$C$165,0),7)</f>
        <v>8</v>
      </c>
      <c r="H37" s="86">
        <f>INDEX('dmc2564 ข้อมูลดิบ'!$C$3:$CR$167,MATCH($C39,'dmc2564 ข้อมูลดิบ'!$C$3:$C$165,0),11)</f>
        <v>3</v>
      </c>
      <c r="I37" s="86">
        <f>SUM(F37:H37)</f>
        <v>15</v>
      </c>
      <c r="J37" s="86">
        <f>INDEX('dmc2564 ข้อมูลดิบ'!$C$3:$CR$167,MATCH($C39,'dmc2564 ข้อมูลดิบ'!$C$3:$C$165,0),19)</f>
        <v>8</v>
      </c>
      <c r="K37" s="86">
        <f>INDEX('dmc2564 ข้อมูลดิบ'!$C$3:$CR$167,MATCH($C39,'dmc2564 ข้อมูลดิบ'!$C$3:$C$165,0),23)</f>
        <v>5</v>
      </c>
      <c r="L37" s="100">
        <f>INDEX('dmc2564 ข้อมูลดิบ'!$C$3:$CR$167,MATCH($C39,'dmc2564 ข้อมูลดิบ'!$C$3:$C$165,0),27)</f>
        <v>7</v>
      </c>
      <c r="M37" s="86">
        <f>INDEX('dmc2564 ข้อมูลดิบ'!$C$3:$CR$167,MATCH($C39,'dmc2564 ข้อมูลดิบ'!$C$3:$C$165,0),31)</f>
        <v>3</v>
      </c>
      <c r="N37" s="86">
        <f>INDEX('dmc2564 ข้อมูลดิบ'!$C$3:$CR$167,MATCH($C39,'dmc2564 ข้อมูลดิบ'!$C$3:$C$165,0),35)</f>
        <v>10</v>
      </c>
      <c r="O37" s="86">
        <f>INDEX('dmc2564 ข้อมูลดิบ'!$C$3:$CR$167,MATCH($C39,'dmc2564 ข้อมูลดิบ'!$C$3:$C$165,0),39)</f>
        <v>7</v>
      </c>
      <c r="P37" s="86">
        <f>J37+K37+L37+M37+N37+O37</f>
        <v>40</v>
      </c>
      <c r="Q37" s="86">
        <f>INDEX('dmc2564 ข้อมูลดิบ'!$C$3:$CR$167,MATCH($C39,'dmc2564 ข้อมูลดิบ'!$C$3:$C$165,0),47)</f>
        <v>0</v>
      </c>
      <c r="R37" s="86">
        <f>INDEX('dmc2564 ข้อมูลดิบ'!$C$3:$CR$167,MATCH($C39,'dmc2564 ข้อมูลดิบ'!$C$3:$C$165,0),51)</f>
        <v>0</v>
      </c>
      <c r="S37" s="86">
        <f>INDEX('dmc2564 ข้อมูลดิบ'!$C$3:$CR$167,MATCH($C39,'dmc2564 ข้อมูลดิบ'!$C$3:$C$165,0),55)</f>
        <v>0</v>
      </c>
      <c r="T37" s="86">
        <f>Q37+R37+S37</f>
        <v>0</v>
      </c>
      <c r="U37" s="101">
        <f t="shared" si="3"/>
        <v>55</v>
      </c>
      <c r="W37" s="171"/>
      <c r="X37" s="171"/>
      <c r="Y37" s="171"/>
      <c r="Z37" s="171"/>
      <c r="AA37" s="171"/>
      <c r="AB37" s="171"/>
      <c r="AC37" s="171"/>
    </row>
    <row r="38" spans="2:29" ht="21" customHeight="1">
      <c r="B38" s="174"/>
      <c r="C38" s="175" t="s">
        <v>67</v>
      </c>
      <c r="D38" s="176" t="s">
        <v>20</v>
      </c>
      <c r="E38" s="86">
        <f>VLOOKUP(C39,'จำนวนครู 25มิย64'!$A$3:$E$164,4,TRUE)</f>
        <v>9</v>
      </c>
      <c r="F38" s="104">
        <f>INDEX('dmc2564 ข้อมูลดิบ'!$C$3:$CR$167,MATCH($C39,'dmc2564 ข้อมูลดิบ'!$C$3:$C$165,0),4)</f>
        <v>5</v>
      </c>
      <c r="G38" s="104">
        <f>INDEX('dmc2564 ข้อมูลดิบ'!$C$3:$CR$167,MATCH($C39,'dmc2564 ข้อมูลดิบ'!$C$3:$C$165,0),8)</f>
        <v>7</v>
      </c>
      <c r="H38" s="104">
        <f>INDEX('dmc2564 ข้อมูลดิบ'!$C$3:$CR$167,MATCH($C39,'dmc2564 ข้อมูลดิบ'!$C$3:$C$165,0),12)</f>
        <v>10</v>
      </c>
      <c r="I38" s="104">
        <f>SUM(F38:H38)</f>
        <v>22</v>
      </c>
      <c r="J38" s="104">
        <f>INDEX('dmc2564 ข้อมูลดิบ'!$C$3:$CR$167,MATCH($C39,'dmc2564 ข้อมูลดิบ'!$C$3:$C$165,0),20)</f>
        <v>10</v>
      </c>
      <c r="K38" s="104">
        <f>INDEX('dmc2564 ข้อมูลดิบ'!$C$3:$CR$167,MATCH($C39,'dmc2564 ข้อมูลดิบ'!$C$3:$C$165,0),24)</f>
        <v>5</v>
      </c>
      <c r="L38" s="105">
        <f>INDEX('dmc2564 ข้อมูลดิบ'!$C$3:$CR$167,MATCH($C39,'dmc2564 ข้อมูลดิบ'!$C$3:$C$165,0),28)</f>
        <v>11</v>
      </c>
      <c r="M38" s="104">
        <f>INDEX('dmc2564 ข้อมูลดิบ'!$C$3:$CR$167,MATCH($C39,'dmc2564 ข้อมูลดิบ'!$C$3:$C$165,0),32)</f>
        <v>14</v>
      </c>
      <c r="N38" s="104">
        <f>INDEX('dmc2564 ข้อมูลดิบ'!$C$3:$CR$167,MATCH($C39,'dmc2564 ข้อมูลดิบ'!$C$3:$C$165,0),36)</f>
        <v>12</v>
      </c>
      <c r="O38" s="104">
        <f>INDEX('dmc2564 ข้อมูลดิบ'!$C$3:$CR$167,MATCH($C39,'dmc2564 ข้อมูลดิบ'!$C$3:$C$165,0),40)</f>
        <v>2</v>
      </c>
      <c r="P38" s="104">
        <f>J38+K38+L38+M38+N38+O38</f>
        <v>54</v>
      </c>
      <c r="Q38" s="104">
        <f>INDEX('dmc2564 ข้อมูลดิบ'!$C$3:$CR$167,MATCH($C39,'dmc2564 ข้อมูลดิบ'!$C$3:$C$165,0),48)</f>
        <v>0</v>
      </c>
      <c r="R38" s="104">
        <f>INDEX('dmc2564 ข้อมูลดิบ'!$C$3:$CR$167,MATCH($C39,'dmc2564 ข้อมูลดิบ'!$C$3:$C$165,0),52)</f>
        <v>0</v>
      </c>
      <c r="S38" s="104">
        <f>INDEX('dmc2564 ข้อมูลดิบ'!$C$3:$CR$167,MATCH($C39,'dmc2564 ข้อมูลดิบ'!$C$3:$C$165,0),56)</f>
        <v>0</v>
      </c>
      <c r="T38" s="104">
        <f>Q38+R38+S38</f>
        <v>0</v>
      </c>
      <c r="U38" s="330">
        <f t="shared" si="3"/>
        <v>76</v>
      </c>
      <c r="W38" s="171"/>
      <c r="X38" s="171"/>
      <c r="Y38" s="171"/>
      <c r="Z38" s="171"/>
      <c r="AA38" s="171"/>
      <c r="AB38" s="171"/>
      <c r="AC38" s="171"/>
    </row>
    <row r="39" spans="2:29" ht="21" customHeight="1">
      <c r="B39" s="174"/>
      <c r="C39" s="175">
        <v>64020082</v>
      </c>
      <c r="D39" s="177" t="s">
        <v>1</v>
      </c>
      <c r="E39" s="107">
        <f t="shared" ref="E39:T39" si="10">E37+E38</f>
        <v>11</v>
      </c>
      <c r="F39" s="330">
        <f t="shared" si="10"/>
        <v>9</v>
      </c>
      <c r="G39" s="330">
        <f t="shared" si="10"/>
        <v>15</v>
      </c>
      <c r="H39" s="330">
        <f t="shared" si="10"/>
        <v>13</v>
      </c>
      <c r="I39" s="330">
        <f t="shared" si="10"/>
        <v>37</v>
      </c>
      <c r="J39" s="330">
        <f t="shared" si="10"/>
        <v>18</v>
      </c>
      <c r="K39" s="330">
        <f t="shared" si="10"/>
        <v>10</v>
      </c>
      <c r="L39" s="108">
        <f t="shared" si="10"/>
        <v>18</v>
      </c>
      <c r="M39" s="330">
        <f t="shared" si="10"/>
        <v>17</v>
      </c>
      <c r="N39" s="330">
        <f t="shared" si="10"/>
        <v>22</v>
      </c>
      <c r="O39" s="330">
        <f t="shared" si="10"/>
        <v>9</v>
      </c>
      <c r="P39" s="330">
        <f t="shared" si="10"/>
        <v>94</v>
      </c>
      <c r="Q39" s="330">
        <f t="shared" si="10"/>
        <v>0</v>
      </c>
      <c r="R39" s="330">
        <f t="shared" si="10"/>
        <v>0</v>
      </c>
      <c r="S39" s="330">
        <f t="shared" si="10"/>
        <v>0</v>
      </c>
      <c r="T39" s="330">
        <f t="shared" si="10"/>
        <v>0</v>
      </c>
      <c r="U39" s="330">
        <f t="shared" si="3"/>
        <v>131</v>
      </c>
      <c r="W39" s="171"/>
      <c r="X39" s="171"/>
      <c r="Y39" s="171"/>
      <c r="Z39" s="171"/>
      <c r="AA39" s="171"/>
      <c r="AB39" s="171"/>
      <c r="AC39" s="171"/>
    </row>
    <row r="40" spans="2:29" ht="21" customHeight="1" thickBot="1">
      <c r="B40" s="178"/>
      <c r="C40" s="179" t="s">
        <v>539</v>
      </c>
      <c r="D40" s="180" t="s">
        <v>15</v>
      </c>
      <c r="E40" s="111"/>
      <c r="F40" s="112">
        <f>INDEX('dmc2564 ข้อมูลดิบ'!$C$3:$CR$167,MATCH($C39,'dmc2564 ข้อมูลดิบ'!$C$3:$C$165,0),6)</f>
        <v>1</v>
      </c>
      <c r="G40" s="112">
        <f>INDEX('dmc2564 ข้อมูลดิบ'!$C$3:$CR$167,MATCH($C39,'dmc2564 ข้อมูลดิบ'!$C$3:$C$165,0),10)</f>
        <v>1</v>
      </c>
      <c r="H40" s="112">
        <f>INDEX('dmc2564 ข้อมูลดิบ'!$C$3:$CR$167,MATCH($C39,'dmc2564 ข้อมูลดิบ'!$C$3:$C$165,0),14)</f>
        <v>1</v>
      </c>
      <c r="I40" s="112">
        <f>SUM(F40:H40)</f>
        <v>3</v>
      </c>
      <c r="J40" s="112">
        <f>INDEX('dmc2564 ข้อมูลดิบ'!$C$3:$CR$167,MATCH($C39,'dmc2564 ข้อมูลดิบ'!$C$3:$C$165,0),22)</f>
        <v>1</v>
      </c>
      <c r="K40" s="112">
        <f>INDEX('dmc2564 ข้อมูลดิบ'!$C$3:$CR$167,MATCH($C39,'dmc2564 ข้อมูลดิบ'!$C$3:$C$165,0),26)</f>
        <v>1</v>
      </c>
      <c r="L40" s="111">
        <f>INDEX('dmc2564 ข้อมูลดิบ'!$C$3:$CR$167,MATCH($C39,'dmc2564 ข้อมูลดิบ'!$C$3:$C$165,0),30)</f>
        <v>1</v>
      </c>
      <c r="M40" s="112">
        <f>INDEX('dmc2564 ข้อมูลดิบ'!$C$3:$CR$167,MATCH($C39,'dmc2564 ข้อมูลดิบ'!$C$3:$C$165,0),34)</f>
        <v>1</v>
      </c>
      <c r="N40" s="112">
        <f>INDEX('dmc2564 ข้อมูลดิบ'!$C$3:$CR$167,MATCH($C39,'dmc2564 ข้อมูลดิบ'!$C$3:$C$165,0),38)</f>
        <v>1</v>
      </c>
      <c r="O40" s="112">
        <f>INDEX('dmc2564 ข้อมูลดิบ'!$C$3:$CR$167,MATCH($C39,'dmc2564 ข้อมูลดิบ'!$C$3:$C$165,0),42)</f>
        <v>1</v>
      </c>
      <c r="P40" s="112">
        <f>J40+K40+L40+M40+N40+O40</f>
        <v>6</v>
      </c>
      <c r="Q40" s="112">
        <f>INDEX('dmc2564 ข้อมูลดิบ'!$C$3:$CR$167,MATCH($C39,'dmc2564 ข้อมูลดิบ'!$C$3:$C$165,0),50)</f>
        <v>0</v>
      </c>
      <c r="R40" s="112">
        <f>INDEX('dmc2564 ข้อมูลดิบ'!$C$3:$CR$167,MATCH($C39,'dmc2564 ข้อมูลดิบ'!$C$3:$C$165,0),54)</f>
        <v>0</v>
      </c>
      <c r="S40" s="112">
        <f>INDEX('dmc2564 ข้อมูลดิบ'!$C$3:$CR$167,MATCH($C39,'dmc2564 ข้อมูลดิบ'!$C$3:$C$165,0),58)</f>
        <v>0</v>
      </c>
      <c r="T40" s="112">
        <f>Q40+R40+S40</f>
        <v>0</v>
      </c>
      <c r="U40" s="113">
        <f t="shared" si="3"/>
        <v>9</v>
      </c>
      <c r="W40" s="171"/>
      <c r="X40" s="171"/>
      <c r="Y40" s="171"/>
      <c r="Z40" s="171"/>
      <c r="AA40" s="171"/>
      <c r="AB40" s="171"/>
      <c r="AC40" s="171"/>
    </row>
    <row r="41" spans="2:29" ht="21" customHeight="1" thickTop="1">
      <c r="B41" s="174">
        <v>10</v>
      </c>
      <c r="C41" s="172" t="s">
        <v>71</v>
      </c>
      <c r="D41" s="173" t="s">
        <v>18</v>
      </c>
      <c r="E41" s="86">
        <f>VLOOKUP(C43,'จำนวนครู 25มิย64'!$A$3:$E$164,3,TRUE)</f>
        <v>7</v>
      </c>
      <c r="F41" s="86">
        <f>INDEX('dmc2564 ข้อมูลดิบ'!$C$3:$CR$167,MATCH($C43,'dmc2564 ข้อมูลดิบ'!$C$3:$C$165,0),3)</f>
        <v>0</v>
      </c>
      <c r="G41" s="86">
        <f>INDEX('dmc2564 ข้อมูลดิบ'!$C$3:$CR$167,MATCH($C43,'dmc2564 ข้อมูลดิบ'!$C$3:$C$165,0),7)</f>
        <v>8</v>
      </c>
      <c r="H41" s="86">
        <f>INDEX('dmc2564 ข้อมูลดิบ'!$C$3:$CR$167,MATCH($C43,'dmc2564 ข้อมูลดิบ'!$C$3:$C$165,0),11)</f>
        <v>9</v>
      </c>
      <c r="I41" s="86">
        <f>SUM(F41:H41)</f>
        <v>17</v>
      </c>
      <c r="J41" s="86">
        <f>INDEX('dmc2564 ข้อมูลดิบ'!$C$3:$CR$167,MATCH($C43,'dmc2564 ข้อมูลดิบ'!$C$3:$C$165,0),19)</f>
        <v>14</v>
      </c>
      <c r="K41" s="86">
        <f>INDEX('dmc2564 ข้อมูลดิบ'!$C$3:$CR$167,MATCH($C43,'dmc2564 ข้อมูลดิบ'!$C$3:$C$165,0),23)</f>
        <v>10</v>
      </c>
      <c r="L41" s="100">
        <f>INDEX('dmc2564 ข้อมูลดิบ'!$C$3:$CR$167,MATCH($C43,'dmc2564 ข้อมูลดิบ'!$C$3:$C$165,0),27)</f>
        <v>10</v>
      </c>
      <c r="M41" s="86">
        <f>INDEX('dmc2564 ข้อมูลดิบ'!$C$3:$CR$167,MATCH($C43,'dmc2564 ข้อมูลดิบ'!$C$3:$C$165,0),31)</f>
        <v>13</v>
      </c>
      <c r="N41" s="86">
        <f>INDEX('dmc2564 ข้อมูลดิบ'!$C$3:$CR$167,MATCH($C43,'dmc2564 ข้อมูลดิบ'!$C$3:$C$165,0),35)</f>
        <v>13</v>
      </c>
      <c r="O41" s="86">
        <f>INDEX('dmc2564 ข้อมูลดิบ'!$C$3:$CR$167,MATCH($C43,'dmc2564 ข้อมูลดิบ'!$C$3:$C$165,0),39)</f>
        <v>15</v>
      </c>
      <c r="P41" s="86">
        <f>J41+K41+L41+M41+N41+O41</f>
        <v>75</v>
      </c>
      <c r="Q41" s="86">
        <f>INDEX('dmc2564 ข้อมูลดิบ'!$C$3:$CR$167,MATCH($C43,'dmc2564 ข้อมูลดิบ'!$C$3:$C$165,0),47)</f>
        <v>0</v>
      </c>
      <c r="R41" s="86">
        <f>INDEX('dmc2564 ข้อมูลดิบ'!$C$3:$CR$167,MATCH($C43,'dmc2564 ข้อมูลดิบ'!$C$3:$C$165,0),51)</f>
        <v>0</v>
      </c>
      <c r="S41" s="86">
        <f>INDEX('dmc2564 ข้อมูลดิบ'!$C$3:$CR$167,MATCH($C43,'dmc2564 ข้อมูลดิบ'!$C$3:$C$165,0),55)</f>
        <v>0</v>
      </c>
      <c r="T41" s="86">
        <f>Q41+R41+S41</f>
        <v>0</v>
      </c>
      <c r="U41" s="101">
        <f t="shared" si="3"/>
        <v>92</v>
      </c>
      <c r="W41" s="171"/>
      <c r="X41" s="171"/>
      <c r="Y41" s="171"/>
      <c r="Z41" s="171"/>
      <c r="AA41" s="171"/>
      <c r="AB41" s="171"/>
      <c r="AC41" s="171"/>
    </row>
    <row r="42" spans="2:29" ht="21" customHeight="1">
      <c r="B42" s="174"/>
      <c r="C42" s="175" t="s">
        <v>490</v>
      </c>
      <c r="D42" s="176" t="s">
        <v>20</v>
      </c>
      <c r="E42" s="86">
        <f>VLOOKUP(C43,'จำนวนครู 25มิย64'!$A$3:$E$164,4,TRUE)</f>
        <v>4</v>
      </c>
      <c r="F42" s="104">
        <f>INDEX('dmc2564 ข้อมูลดิบ'!$C$3:$CR$167,MATCH($C43,'dmc2564 ข้อมูลดิบ'!$C$3:$C$165,0),4)</f>
        <v>0</v>
      </c>
      <c r="G42" s="104">
        <f>INDEX('dmc2564 ข้อมูลดิบ'!$C$3:$CR$167,MATCH($C43,'dmc2564 ข้อมูลดิบ'!$C$3:$C$165,0),8)</f>
        <v>12</v>
      </c>
      <c r="H42" s="104">
        <f>INDEX('dmc2564 ข้อมูลดิบ'!$C$3:$CR$167,MATCH($C43,'dmc2564 ข้อมูลดิบ'!$C$3:$C$165,0),12)</f>
        <v>12</v>
      </c>
      <c r="I42" s="104">
        <f>SUM(F42:H42)</f>
        <v>24</v>
      </c>
      <c r="J42" s="104">
        <f>INDEX('dmc2564 ข้อมูลดิบ'!$C$3:$CR$167,MATCH($C43,'dmc2564 ข้อมูลดิบ'!$C$3:$C$165,0),20)</f>
        <v>13</v>
      </c>
      <c r="K42" s="104">
        <f>INDEX('dmc2564 ข้อมูลดิบ'!$C$3:$CR$167,MATCH($C43,'dmc2564 ข้อมูลดิบ'!$C$3:$C$165,0),24)</f>
        <v>7</v>
      </c>
      <c r="L42" s="105">
        <f>INDEX('dmc2564 ข้อมูลดิบ'!$C$3:$CR$167,MATCH($C43,'dmc2564 ข้อมูลดิบ'!$C$3:$C$165,0),28)</f>
        <v>5</v>
      </c>
      <c r="M42" s="104">
        <f>INDEX('dmc2564 ข้อมูลดิบ'!$C$3:$CR$167,MATCH($C43,'dmc2564 ข้อมูลดิบ'!$C$3:$C$165,0),32)</f>
        <v>14</v>
      </c>
      <c r="N42" s="104">
        <f>INDEX('dmc2564 ข้อมูลดิบ'!$C$3:$CR$167,MATCH($C43,'dmc2564 ข้อมูลดิบ'!$C$3:$C$165,0),36)</f>
        <v>12</v>
      </c>
      <c r="O42" s="104">
        <f>INDEX('dmc2564 ข้อมูลดิบ'!$C$3:$CR$167,MATCH($C43,'dmc2564 ข้อมูลดิบ'!$C$3:$C$165,0),40)</f>
        <v>12</v>
      </c>
      <c r="P42" s="104">
        <f>J42+K42+L42+M42+N42+O42</f>
        <v>63</v>
      </c>
      <c r="Q42" s="104">
        <f>INDEX('dmc2564 ข้อมูลดิบ'!$C$3:$CR$167,MATCH($C43,'dmc2564 ข้อมูลดิบ'!$C$3:$C$165,0),48)</f>
        <v>0</v>
      </c>
      <c r="R42" s="104">
        <f>INDEX('dmc2564 ข้อมูลดิบ'!$C$3:$CR$167,MATCH($C43,'dmc2564 ข้อมูลดิบ'!$C$3:$C$165,0),52)</f>
        <v>0</v>
      </c>
      <c r="S42" s="104">
        <f>INDEX('dmc2564 ข้อมูลดิบ'!$C$3:$CR$167,MATCH($C43,'dmc2564 ข้อมูลดิบ'!$C$3:$C$165,0),56)</f>
        <v>0</v>
      </c>
      <c r="T42" s="104">
        <f>Q42+R42+S42</f>
        <v>0</v>
      </c>
      <c r="U42" s="330">
        <f t="shared" si="3"/>
        <v>87</v>
      </c>
      <c r="W42" s="171"/>
      <c r="X42" s="171"/>
      <c r="Y42" s="171"/>
      <c r="Z42" s="171"/>
      <c r="AA42" s="171"/>
      <c r="AB42" s="171"/>
      <c r="AC42" s="171"/>
    </row>
    <row r="43" spans="2:29" ht="21" customHeight="1">
      <c r="B43" s="174"/>
      <c r="C43" s="175">
        <v>64020083</v>
      </c>
      <c r="D43" s="177" t="s">
        <v>1</v>
      </c>
      <c r="E43" s="107">
        <f>E41+E42</f>
        <v>11</v>
      </c>
      <c r="F43" s="330">
        <f t="shared" ref="F43:T43" si="11">F41+F42</f>
        <v>0</v>
      </c>
      <c r="G43" s="330">
        <f t="shared" si="11"/>
        <v>20</v>
      </c>
      <c r="H43" s="330">
        <f t="shared" si="11"/>
        <v>21</v>
      </c>
      <c r="I43" s="330">
        <f t="shared" si="11"/>
        <v>41</v>
      </c>
      <c r="J43" s="330">
        <f t="shared" si="11"/>
        <v>27</v>
      </c>
      <c r="K43" s="330">
        <f t="shared" si="11"/>
        <v>17</v>
      </c>
      <c r="L43" s="108">
        <f t="shared" si="11"/>
        <v>15</v>
      </c>
      <c r="M43" s="330">
        <f t="shared" si="11"/>
        <v>27</v>
      </c>
      <c r="N43" s="330">
        <f t="shared" si="11"/>
        <v>25</v>
      </c>
      <c r="O43" s="330">
        <f t="shared" si="11"/>
        <v>27</v>
      </c>
      <c r="P43" s="330">
        <f t="shared" si="11"/>
        <v>138</v>
      </c>
      <c r="Q43" s="330">
        <f t="shared" si="11"/>
        <v>0</v>
      </c>
      <c r="R43" s="330">
        <f t="shared" si="11"/>
        <v>0</v>
      </c>
      <c r="S43" s="330">
        <f t="shared" si="11"/>
        <v>0</v>
      </c>
      <c r="T43" s="330">
        <f t="shared" si="11"/>
        <v>0</v>
      </c>
      <c r="U43" s="330">
        <f t="shared" si="3"/>
        <v>179</v>
      </c>
      <c r="W43" s="171"/>
      <c r="X43" s="171"/>
      <c r="Y43" s="171"/>
      <c r="Z43" s="171"/>
      <c r="AA43" s="171"/>
      <c r="AB43" s="171"/>
      <c r="AC43" s="171"/>
    </row>
    <row r="44" spans="2:29" ht="21" customHeight="1" thickBot="1">
      <c r="B44" s="178"/>
      <c r="C44" s="179" t="s">
        <v>543</v>
      </c>
      <c r="D44" s="180" t="s">
        <v>15</v>
      </c>
      <c r="E44" s="111"/>
      <c r="F44" s="112">
        <f>INDEX('dmc2564 ข้อมูลดิบ'!$C$3:$CR$167,MATCH($C43,'dmc2564 ข้อมูลดิบ'!$C$3:$C$165,0),6)</f>
        <v>0</v>
      </c>
      <c r="G44" s="112">
        <f>INDEX('dmc2564 ข้อมูลดิบ'!$C$3:$CR$167,MATCH($C43,'dmc2564 ข้อมูลดิบ'!$C$3:$C$165,0),10)</f>
        <v>1</v>
      </c>
      <c r="H44" s="112">
        <f>INDEX('dmc2564 ข้อมูลดิบ'!$C$3:$CR$167,MATCH($C43,'dmc2564 ข้อมูลดิบ'!$C$3:$C$165,0),14)</f>
        <v>1</v>
      </c>
      <c r="I44" s="112">
        <f>SUM(F44:H44)</f>
        <v>2</v>
      </c>
      <c r="J44" s="112">
        <f>INDEX('dmc2564 ข้อมูลดิบ'!$C$3:$CR$167,MATCH($C43,'dmc2564 ข้อมูลดิบ'!$C$3:$C$165,0),22)</f>
        <v>1</v>
      </c>
      <c r="K44" s="112">
        <f>INDEX('dmc2564 ข้อมูลดิบ'!$C$3:$CR$167,MATCH($C43,'dmc2564 ข้อมูลดิบ'!$C$3:$C$165,0),26)</f>
        <v>1</v>
      </c>
      <c r="L44" s="111">
        <f>INDEX('dmc2564 ข้อมูลดิบ'!$C$3:$CR$167,MATCH($C43,'dmc2564 ข้อมูลดิบ'!$C$3:$C$165,0),30)</f>
        <v>1</v>
      </c>
      <c r="M44" s="112">
        <f>INDEX('dmc2564 ข้อมูลดิบ'!$C$3:$CR$167,MATCH($C43,'dmc2564 ข้อมูลดิบ'!$C$3:$C$165,0),34)</f>
        <v>1</v>
      </c>
      <c r="N44" s="112">
        <f>INDEX('dmc2564 ข้อมูลดิบ'!$C$3:$CR$167,MATCH($C43,'dmc2564 ข้อมูลดิบ'!$C$3:$C$165,0),38)</f>
        <v>1</v>
      </c>
      <c r="O44" s="112">
        <f>INDEX('dmc2564 ข้อมูลดิบ'!$C$3:$CR$167,MATCH($C43,'dmc2564 ข้อมูลดิบ'!$C$3:$C$165,0),42)</f>
        <v>1</v>
      </c>
      <c r="P44" s="112">
        <f>J44+K44+L44+M44+N44+O44</f>
        <v>6</v>
      </c>
      <c r="Q44" s="112">
        <f>INDEX('dmc2564 ข้อมูลดิบ'!$C$3:$CR$167,MATCH($C43,'dmc2564 ข้อมูลดิบ'!$C$3:$C$165,0),50)</f>
        <v>0</v>
      </c>
      <c r="R44" s="112">
        <f>INDEX('dmc2564 ข้อมูลดิบ'!$C$3:$CR$167,MATCH($C43,'dmc2564 ข้อมูลดิบ'!$C$3:$C$165,0),54)</f>
        <v>0</v>
      </c>
      <c r="S44" s="112">
        <f>INDEX('dmc2564 ข้อมูลดิบ'!$C$3:$CR$167,MATCH($C43,'dmc2564 ข้อมูลดิบ'!$C$3:$C$165,0),58)</f>
        <v>0</v>
      </c>
      <c r="T44" s="112">
        <f>Q44+R44+S44</f>
        <v>0</v>
      </c>
      <c r="U44" s="113">
        <f t="shared" si="3"/>
        <v>8</v>
      </c>
      <c r="W44" s="171"/>
      <c r="X44" s="171"/>
      <c r="Y44" s="171"/>
      <c r="Z44" s="171"/>
      <c r="AA44" s="171"/>
      <c r="AB44" s="171"/>
      <c r="AC44" s="171"/>
    </row>
    <row r="45" spans="2:29" ht="21" customHeight="1" thickTop="1">
      <c r="B45" s="174">
        <v>11</v>
      </c>
      <c r="C45" s="172" t="s">
        <v>63</v>
      </c>
      <c r="D45" s="173" t="s">
        <v>18</v>
      </c>
      <c r="E45" s="86">
        <f>VLOOKUP(C47,'จำนวนครู 25มิย64'!$A$3:$E$164,3,TRUE)</f>
        <v>1</v>
      </c>
      <c r="F45" s="86">
        <f>INDEX('dmc2564 ข้อมูลดิบ'!$C$3:$CR$167,MATCH($C47,'dmc2564 ข้อมูลดิบ'!$C$3:$C$165,0),3)</f>
        <v>0</v>
      </c>
      <c r="G45" s="86">
        <f>INDEX('dmc2564 ข้อมูลดิบ'!$C$3:$CR$167,MATCH($C47,'dmc2564 ข้อมูลดิบ'!$C$3:$C$165,0),7)</f>
        <v>5</v>
      </c>
      <c r="H45" s="86">
        <f>INDEX('dmc2564 ข้อมูลดิบ'!$C$3:$CR$167,MATCH($C47,'dmc2564 ข้อมูลดิบ'!$C$3:$C$165,0),11)</f>
        <v>1</v>
      </c>
      <c r="I45" s="86">
        <f>SUM(F45:H45)</f>
        <v>6</v>
      </c>
      <c r="J45" s="86">
        <f>INDEX('dmc2564 ข้อมูลดิบ'!$C$3:$CR$167,MATCH($C47,'dmc2564 ข้อมูลดิบ'!$C$3:$C$165,0),19)</f>
        <v>2</v>
      </c>
      <c r="K45" s="86">
        <f>INDEX('dmc2564 ข้อมูลดิบ'!$C$3:$CR$167,MATCH($C47,'dmc2564 ข้อมูลดิบ'!$C$3:$C$165,0),23)</f>
        <v>0</v>
      </c>
      <c r="L45" s="100">
        <f>INDEX('dmc2564 ข้อมูลดิบ'!$C$3:$CR$167,MATCH($C47,'dmc2564 ข้อมูลดิบ'!$C$3:$C$165,0),27)</f>
        <v>3</v>
      </c>
      <c r="M45" s="86">
        <f>INDEX('dmc2564 ข้อมูลดิบ'!$C$3:$CR$167,MATCH($C47,'dmc2564 ข้อมูลดิบ'!$C$3:$C$165,0),31)</f>
        <v>4</v>
      </c>
      <c r="N45" s="86">
        <f>INDEX('dmc2564 ข้อมูลดิบ'!$C$3:$CR$167,MATCH($C47,'dmc2564 ข้อมูลดิบ'!$C$3:$C$165,0),35)</f>
        <v>1</v>
      </c>
      <c r="O45" s="86">
        <f>INDEX('dmc2564 ข้อมูลดิบ'!$C$3:$CR$167,MATCH($C47,'dmc2564 ข้อมูลดิบ'!$C$3:$C$165,0),39)</f>
        <v>2</v>
      </c>
      <c r="P45" s="86">
        <f>J45+K45+L45+M45+N45+O45</f>
        <v>12</v>
      </c>
      <c r="Q45" s="86">
        <f>INDEX('dmc2564 ข้อมูลดิบ'!$C$3:$CR$167,MATCH($C47,'dmc2564 ข้อมูลดิบ'!$C$3:$C$165,0),47)</f>
        <v>0</v>
      </c>
      <c r="R45" s="86">
        <f>INDEX('dmc2564 ข้อมูลดิบ'!$C$3:$CR$167,MATCH($C47,'dmc2564 ข้อมูลดิบ'!$C$3:$C$165,0),51)</f>
        <v>0</v>
      </c>
      <c r="S45" s="86">
        <f>INDEX('dmc2564 ข้อมูลดิบ'!$C$3:$CR$167,MATCH($C47,'dmc2564 ข้อมูลดิบ'!$C$3:$C$165,0),55)</f>
        <v>0</v>
      </c>
      <c r="T45" s="86">
        <f>Q45+R45+S45</f>
        <v>0</v>
      </c>
      <c r="U45" s="101">
        <f t="shared" si="3"/>
        <v>18</v>
      </c>
      <c r="W45" s="171"/>
      <c r="X45" s="171"/>
      <c r="Y45" s="171"/>
      <c r="Z45" s="171"/>
      <c r="AA45" s="171"/>
      <c r="AB45" s="171"/>
      <c r="AC45" s="171"/>
    </row>
    <row r="46" spans="2:29" ht="21" customHeight="1">
      <c r="B46" s="174"/>
      <c r="C46" s="175" t="s">
        <v>64</v>
      </c>
      <c r="D46" s="176" t="s">
        <v>20</v>
      </c>
      <c r="E46" s="86">
        <f>VLOOKUP(C47,'จำนวนครู 25มิย64'!$A$3:$E$164,4,TRUE)</f>
        <v>2</v>
      </c>
      <c r="F46" s="104">
        <f>INDEX('dmc2564 ข้อมูลดิบ'!$C$3:$CR$167,MATCH($C47,'dmc2564 ข้อมูลดิบ'!$C$3:$C$165,0),4)</f>
        <v>0</v>
      </c>
      <c r="G46" s="104">
        <f>INDEX('dmc2564 ข้อมูลดิบ'!$C$3:$CR$167,MATCH($C47,'dmc2564 ข้อมูลดิบ'!$C$3:$C$165,0),8)</f>
        <v>6</v>
      </c>
      <c r="H46" s="104">
        <f>INDEX('dmc2564 ข้อมูลดิบ'!$C$3:$CR$167,MATCH($C47,'dmc2564 ข้อมูลดิบ'!$C$3:$C$165,0),12)</f>
        <v>4</v>
      </c>
      <c r="I46" s="104">
        <f>SUM(F46:H46)</f>
        <v>10</v>
      </c>
      <c r="J46" s="104">
        <f>INDEX('dmc2564 ข้อมูลดิบ'!$C$3:$CR$167,MATCH($C47,'dmc2564 ข้อมูลดิบ'!$C$3:$C$165,0),20)</f>
        <v>1</v>
      </c>
      <c r="K46" s="104">
        <f>INDEX('dmc2564 ข้อมูลดิบ'!$C$3:$CR$167,MATCH($C47,'dmc2564 ข้อมูลดิบ'!$C$3:$C$165,0),24)</f>
        <v>1</v>
      </c>
      <c r="L46" s="105">
        <f>INDEX('dmc2564 ข้อมูลดิบ'!$C$3:$CR$167,MATCH($C47,'dmc2564 ข้อมูลดิบ'!$C$3:$C$165,0),28)</f>
        <v>2</v>
      </c>
      <c r="M46" s="104">
        <f>INDEX('dmc2564 ข้อมูลดิบ'!$C$3:$CR$167,MATCH($C47,'dmc2564 ข้อมูลดิบ'!$C$3:$C$165,0),32)</f>
        <v>4</v>
      </c>
      <c r="N46" s="104">
        <f>INDEX('dmc2564 ข้อมูลดิบ'!$C$3:$CR$167,MATCH($C47,'dmc2564 ข้อมูลดิบ'!$C$3:$C$165,0),36)</f>
        <v>1</v>
      </c>
      <c r="O46" s="104">
        <f>INDEX('dmc2564 ข้อมูลดิบ'!$C$3:$CR$167,MATCH($C47,'dmc2564 ข้อมูลดิบ'!$C$3:$C$165,0),40)</f>
        <v>5</v>
      </c>
      <c r="P46" s="104">
        <f>J46+K46+L46+M46+N46+O46</f>
        <v>14</v>
      </c>
      <c r="Q46" s="104">
        <f>INDEX('dmc2564 ข้อมูลดิบ'!$C$3:$CR$167,MATCH($C47,'dmc2564 ข้อมูลดิบ'!$C$3:$C$165,0),48)</f>
        <v>0</v>
      </c>
      <c r="R46" s="104">
        <f>INDEX('dmc2564 ข้อมูลดิบ'!$C$3:$CR$167,MATCH($C47,'dmc2564 ข้อมูลดิบ'!$C$3:$C$165,0),52)</f>
        <v>0</v>
      </c>
      <c r="S46" s="104">
        <f>INDEX('dmc2564 ข้อมูลดิบ'!$C$3:$CR$167,MATCH($C47,'dmc2564 ข้อมูลดิบ'!$C$3:$C$165,0),56)</f>
        <v>0</v>
      </c>
      <c r="T46" s="104">
        <f>Q46+R46+S46</f>
        <v>0</v>
      </c>
      <c r="U46" s="330">
        <f t="shared" si="3"/>
        <v>24</v>
      </c>
      <c r="W46" s="171"/>
      <c r="X46" s="171"/>
      <c r="Y46" s="171"/>
      <c r="Z46" s="171"/>
      <c r="AA46" s="171"/>
      <c r="AB46" s="171"/>
      <c r="AC46" s="171"/>
    </row>
    <row r="47" spans="2:29" ht="21" customHeight="1">
      <c r="B47" s="174"/>
      <c r="C47" s="175">
        <v>64020084</v>
      </c>
      <c r="D47" s="177" t="s">
        <v>1</v>
      </c>
      <c r="E47" s="107">
        <f>E45+E46</f>
        <v>3</v>
      </c>
      <c r="F47" s="330">
        <f t="shared" ref="F47:T47" si="12">F45+F46</f>
        <v>0</v>
      </c>
      <c r="G47" s="330">
        <f t="shared" si="12"/>
        <v>11</v>
      </c>
      <c r="H47" s="330">
        <f t="shared" si="12"/>
        <v>5</v>
      </c>
      <c r="I47" s="330">
        <f t="shared" si="12"/>
        <v>16</v>
      </c>
      <c r="J47" s="330">
        <f t="shared" si="12"/>
        <v>3</v>
      </c>
      <c r="K47" s="330">
        <f t="shared" si="12"/>
        <v>1</v>
      </c>
      <c r="L47" s="108">
        <f t="shared" si="12"/>
        <v>5</v>
      </c>
      <c r="M47" s="330">
        <f t="shared" si="12"/>
        <v>8</v>
      </c>
      <c r="N47" s="330">
        <f t="shared" si="12"/>
        <v>2</v>
      </c>
      <c r="O47" s="330">
        <f t="shared" si="12"/>
        <v>7</v>
      </c>
      <c r="P47" s="330">
        <f t="shared" si="12"/>
        <v>26</v>
      </c>
      <c r="Q47" s="330">
        <f t="shared" si="12"/>
        <v>0</v>
      </c>
      <c r="R47" s="330">
        <f t="shared" si="12"/>
        <v>0</v>
      </c>
      <c r="S47" s="330">
        <f t="shared" si="12"/>
        <v>0</v>
      </c>
      <c r="T47" s="330">
        <f t="shared" si="12"/>
        <v>0</v>
      </c>
      <c r="U47" s="330">
        <f t="shared" si="3"/>
        <v>42</v>
      </c>
      <c r="W47" s="171"/>
      <c r="X47" s="171"/>
      <c r="Y47" s="171"/>
      <c r="Z47" s="171"/>
      <c r="AA47" s="171"/>
      <c r="AB47" s="171"/>
      <c r="AC47" s="171"/>
    </row>
    <row r="48" spans="2:29" ht="21" customHeight="1" thickBot="1">
      <c r="B48" s="178"/>
      <c r="C48" s="179" t="s">
        <v>528</v>
      </c>
      <c r="D48" s="181" t="s">
        <v>15</v>
      </c>
      <c r="E48" s="111"/>
      <c r="F48" s="112">
        <f>INDEX('dmc2564 ข้อมูลดิบ'!$C$3:$CR$167,MATCH($C47,'dmc2564 ข้อมูลดิบ'!$C$3:$C$165,0),6)</f>
        <v>0</v>
      </c>
      <c r="G48" s="112">
        <f>INDEX('dmc2564 ข้อมูลดิบ'!$C$3:$CR$167,MATCH($C47,'dmc2564 ข้อมูลดิบ'!$C$3:$C$165,0),10)</f>
        <v>1</v>
      </c>
      <c r="H48" s="112">
        <f>INDEX('dmc2564 ข้อมูลดิบ'!$C$3:$CR$167,MATCH($C47,'dmc2564 ข้อมูลดิบ'!$C$3:$C$165,0),14)</f>
        <v>1</v>
      </c>
      <c r="I48" s="112">
        <f>SUM(F48:H48)</f>
        <v>2</v>
      </c>
      <c r="J48" s="112">
        <f>INDEX('dmc2564 ข้อมูลดิบ'!$C$3:$CR$167,MATCH($C47,'dmc2564 ข้อมูลดิบ'!$C$3:$C$165,0),22)</f>
        <v>1</v>
      </c>
      <c r="K48" s="112">
        <f>INDEX('dmc2564 ข้อมูลดิบ'!$C$3:$CR$167,MATCH($C47,'dmc2564 ข้อมูลดิบ'!$C$3:$C$165,0),26)</f>
        <v>1</v>
      </c>
      <c r="L48" s="111">
        <f>INDEX('dmc2564 ข้อมูลดิบ'!$C$3:$CR$167,MATCH($C47,'dmc2564 ข้อมูลดิบ'!$C$3:$C$165,0),30)</f>
        <v>1</v>
      </c>
      <c r="M48" s="112">
        <f>INDEX('dmc2564 ข้อมูลดิบ'!$C$3:$CR$167,MATCH($C47,'dmc2564 ข้อมูลดิบ'!$C$3:$C$165,0),34)</f>
        <v>1</v>
      </c>
      <c r="N48" s="112">
        <f>INDEX('dmc2564 ข้อมูลดิบ'!$C$3:$CR$167,MATCH($C47,'dmc2564 ข้อมูลดิบ'!$C$3:$C$165,0),38)</f>
        <v>1</v>
      </c>
      <c r="O48" s="112">
        <f>INDEX('dmc2564 ข้อมูลดิบ'!$C$3:$CR$167,MATCH($C47,'dmc2564 ข้อมูลดิบ'!$C$3:$C$165,0),42)</f>
        <v>1</v>
      </c>
      <c r="P48" s="112">
        <f>J48+K48+L48+M48+N48+O48</f>
        <v>6</v>
      </c>
      <c r="Q48" s="112">
        <f>INDEX('dmc2564 ข้อมูลดิบ'!$C$3:$CR$167,MATCH($C47,'dmc2564 ข้อมูลดิบ'!$C$3:$C$165,0),50)</f>
        <v>0</v>
      </c>
      <c r="R48" s="112">
        <f>INDEX('dmc2564 ข้อมูลดิบ'!$C$3:$CR$167,MATCH($C47,'dmc2564 ข้อมูลดิบ'!$C$3:$C$165,0),54)</f>
        <v>0</v>
      </c>
      <c r="S48" s="112">
        <f>INDEX('dmc2564 ข้อมูลดิบ'!$C$3:$CR$167,MATCH($C47,'dmc2564 ข้อมูลดิบ'!$C$3:$C$165,0),58)</f>
        <v>0</v>
      </c>
      <c r="T48" s="112">
        <f>Q48+R48+S48</f>
        <v>0</v>
      </c>
      <c r="U48" s="113">
        <f t="shared" si="3"/>
        <v>8</v>
      </c>
      <c r="W48" s="171"/>
      <c r="X48" s="171"/>
      <c r="Y48" s="171"/>
      <c r="Z48" s="171"/>
      <c r="AA48" s="171"/>
      <c r="AB48" s="171"/>
      <c r="AC48" s="171"/>
    </row>
    <row r="49" spans="2:29" ht="21" customHeight="1" thickTop="1">
      <c r="B49" s="174">
        <v>12</v>
      </c>
      <c r="C49" s="172" t="s">
        <v>72</v>
      </c>
      <c r="D49" s="173" t="s">
        <v>18</v>
      </c>
      <c r="E49" s="86">
        <f>VLOOKUP(C51,'จำนวนครู 25มิย64'!$A$3:$E$164,3,TRUE)</f>
        <v>1</v>
      </c>
      <c r="F49" s="86">
        <f>INDEX('dmc2564 ข้อมูลดิบ'!$C$3:$CR$167,MATCH($C51,'dmc2564 ข้อมูลดิบ'!$C$3:$C$165,0),3)</f>
        <v>2</v>
      </c>
      <c r="G49" s="86">
        <f>INDEX('dmc2564 ข้อมูลดิบ'!$C$3:$CR$167,MATCH($C51,'dmc2564 ข้อมูลดิบ'!$C$3:$C$165,0),7)</f>
        <v>5</v>
      </c>
      <c r="H49" s="86">
        <f>INDEX('dmc2564 ข้อมูลดิบ'!$C$3:$CR$167,MATCH($C51,'dmc2564 ข้อมูลดิบ'!$C$3:$C$165,0),11)</f>
        <v>3</v>
      </c>
      <c r="I49" s="86">
        <f>SUM(F49:H49)</f>
        <v>10</v>
      </c>
      <c r="J49" s="86">
        <f>INDEX('dmc2564 ข้อมูลดิบ'!$C$3:$CR$167,MATCH($C51,'dmc2564 ข้อมูลดิบ'!$C$3:$C$165,0),19)</f>
        <v>5</v>
      </c>
      <c r="K49" s="86">
        <f>INDEX('dmc2564 ข้อมูลดิบ'!$C$3:$CR$167,MATCH($C51,'dmc2564 ข้อมูลดิบ'!$C$3:$C$165,0),23)</f>
        <v>3</v>
      </c>
      <c r="L49" s="100">
        <f>INDEX('dmc2564 ข้อมูลดิบ'!$C$3:$CR$167,MATCH($C51,'dmc2564 ข้อมูลดิบ'!$C$3:$C$165,0),27)</f>
        <v>7</v>
      </c>
      <c r="M49" s="86">
        <f>INDEX('dmc2564 ข้อมูลดิบ'!$C$3:$CR$167,MATCH($C51,'dmc2564 ข้อมูลดิบ'!$C$3:$C$165,0),31)</f>
        <v>5</v>
      </c>
      <c r="N49" s="86">
        <f>INDEX('dmc2564 ข้อมูลดิบ'!$C$3:$CR$167,MATCH($C51,'dmc2564 ข้อมูลดิบ'!$C$3:$C$165,0),35)</f>
        <v>5</v>
      </c>
      <c r="O49" s="86">
        <f>INDEX('dmc2564 ข้อมูลดิบ'!$C$3:$CR$167,MATCH($C51,'dmc2564 ข้อมูลดิบ'!$C$3:$C$165,0),39)</f>
        <v>5</v>
      </c>
      <c r="P49" s="86">
        <f>J49+K49+L49+M49+N49+O49</f>
        <v>30</v>
      </c>
      <c r="Q49" s="86">
        <f>INDEX('dmc2564 ข้อมูลดิบ'!$C$3:$CR$167,MATCH($C51,'dmc2564 ข้อมูลดิบ'!$C$3:$C$165,0),47)</f>
        <v>0</v>
      </c>
      <c r="R49" s="86">
        <f>INDEX('dmc2564 ข้อมูลดิบ'!$C$3:$CR$167,MATCH($C51,'dmc2564 ข้อมูลดิบ'!$C$3:$C$165,0),51)</f>
        <v>0</v>
      </c>
      <c r="S49" s="86">
        <f>INDEX('dmc2564 ข้อมูลดิบ'!$C$3:$CR$167,MATCH($C51,'dmc2564 ข้อมูลดิบ'!$C$3:$C$165,0),55)</f>
        <v>0</v>
      </c>
      <c r="T49" s="86">
        <f>Q49+R49+S49</f>
        <v>0</v>
      </c>
      <c r="U49" s="101">
        <f t="shared" si="3"/>
        <v>40</v>
      </c>
      <c r="W49" s="171"/>
      <c r="X49" s="171"/>
      <c r="Y49" s="171"/>
      <c r="Z49" s="171"/>
      <c r="AA49" s="171"/>
      <c r="AB49" s="171"/>
      <c r="AC49" s="171"/>
    </row>
    <row r="50" spans="2:29" ht="21" customHeight="1">
      <c r="B50" s="174"/>
      <c r="C50" s="175" t="s">
        <v>270</v>
      </c>
      <c r="D50" s="176" t="s">
        <v>20</v>
      </c>
      <c r="E50" s="86">
        <f>VLOOKUP(C51,'จำนวนครู 25มิย64'!$A$3:$E$164,4,TRUE)</f>
        <v>3</v>
      </c>
      <c r="F50" s="104">
        <f>INDEX('dmc2564 ข้อมูลดิบ'!$C$3:$CR$167,MATCH($C51,'dmc2564 ข้อมูลดิบ'!$C$3:$C$165,0),4)</f>
        <v>3</v>
      </c>
      <c r="G50" s="104">
        <f>INDEX('dmc2564 ข้อมูลดิบ'!$C$3:$CR$167,MATCH($C51,'dmc2564 ข้อมูลดิบ'!$C$3:$C$165,0),8)</f>
        <v>6</v>
      </c>
      <c r="H50" s="104">
        <f>INDEX('dmc2564 ข้อมูลดิบ'!$C$3:$CR$167,MATCH($C51,'dmc2564 ข้อมูลดิบ'!$C$3:$C$165,0),12)</f>
        <v>2</v>
      </c>
      <c r="I50" s="104">
        <f>SUM(F50:H50)</f>
        <v>11</v>
      </c>
      <c r="J50" s="104">
        <f>INDEX('dmc2564 ข้อมูลดิบ'!$C$3:$CR$167,MATCH($C51,'dmc2564 ข้อมูลดิบ'!$C$3:$C$165,0),20)</f>
        <v>1</v>
      </c>
      <c r="K50" s="104">
        <f>INDEX('dmc2564 ข้อมูลดิบ'!$C$3:$CR$167,MATCH($C51,'dmc2564 ข้อมูลดิบ'!$C$3:$C$165,0),24)</f>
        <v>8</v>
      </c>
      <c r="L50" s="105">
        <f>INDEX('dmc2564 ข้อมูลดิบ'!$C$3:$CR$167,MATCH($C51,'dmc2564 ข้อมูลดิบ'!$C$3:$C$165,0),28)</f>
        <v>1</v>
      </c>
      <c r="M50" s="104">
        <f>INDEX('dmc2564 ข้อมูลดิบ'!$C$3:$CR$167,MATCH($C51,'dmc2564 ข้อมูลดิบ'!$C$3:$C$165,0),32)</f>
        <v>2</v>
      </c>
      <c r="N50" s="104">
        <f>INDEX('dmc2564 ข้อมูลดิบ'!$C$3:$CR$167,MATCH($C51,'dmc2564 ข้อมูลดิบ'!$C$3:$C$165,0),36)</f>
        <v>5</v>
      </c>
      <c r="O50" s="104">
        <f>INDEX('dmc2564 ข้อมูลดิบ'!$C$3:$CR$167,MATCH($C51,'dmc2564 ข้อมูลดิบ'!$C$3:$C$165,0),40)</f>
        <v>4</v>
      </c>
      <c r="P50" s="104">
        <f>J50+K50+L50+M50+N50+O50</f>
        <v>21</v>
      </c>
      <c r="Q50" s="104">
        <f>INDEX('dmc2564 ข้อมูลดิบ'!$C$3:$CR$167,MATCH($C51,'dmc2564 ข้อมูลดิบ'!$C$3:$C$165,0),48)</f>
        <v>0</v>
      </c>
      <c r="R50" s="104">
        <f>INDEX('dmc2564 ข้อมูลดิบ'!$C$3:$CR$167,MATCH($C51,'dmc2564 ข้อมูลดิบ'!$C$3:$C$165,0),52)</f>
        <v>0</v>
      </c>
      <c r="S50" s="104">
        <f>INDEX('dmc2564 ข้อมูลดิบ'!$C$3:$CR$167,MATCH($C51,'dmc2564 ข้อมูลดิบ'!$C$3:$C$165,0),56)</f>
        <v>0</v>
      </c>
      <c r="T50" s="104">
        <f>Q50+R50+S50</f>
        <v>0</v>
      </c>
      <c r="U50" s="330">
        <f t="shared" si="3"/>
        <v>32</v>
      </c>
      <c r="W50" s="171"/>
      <c r="X50" s="171"/>
      <c r="Y50" s="171"/>
      <c r="Z50" s="171"/>
      <c r="AA50" s="171"/>
      <c r="AB50" s="171"/>
      <c r="AC50" s="171"/>
    </row>
    <row r="51" spans="2:29" ht="21" customHeight="1">
      <c r="B51" s="174"/>
      <c r="C51" s="175">
        <v>64020085</v>
      </c>
      <c r="D51" s="177" t="s">
        <v>1</v>
      </c>
      <c r="E51" s="107">
        <f>E49+E50</f>
        <v>4</v>
      </c>
      <c r="F51" s="330">
        <f t="shared" ref="F51:T51" si="13">F49+F50</f>
        <v>5</v>
      </c>
      <c r="G51" s="330">
        <f t="shared" si="13"/>
        <v>11</v>
      </c>
      <c r="H51" s="330">
        <f t="shared" si="13"/>
        <v>5</v>
      </c>
      <c r="I51" s="330">
        <f t="shared" si="13"/>
        <v>21</v>
      </c>
      <c r="J51" s="330">
        <f t="shared" si="13"/>
        <v>6</v>
      </c>
      <c r="K51" s="330">
        <f t="shared" si="13"/>
        <v>11</v>
      </c>
      <c r="L51" s="108">
        <f t="shared" si="13"/>
        <v>8</v>
      </c>
      <c r="M51" s="330">
        <f t="shared" si="13"/>
        <v>7</v>
      </c>
      <c r="N51" s="330">
        <f t="shared" si="13"/>
        <v>10</v>
      </c>
      <c r="O51" s="330">
        <f t="shared" si="13"/>
        <v>9</v>
      </c>
      <c r="P51" s="330">
        <f t="shared" si="13"/>
        <v>51</v>
      </c>
      <c r="Q51" s="330">
        <f t="shared" si="13"/>
        <v>0</v>
      </c>
      <c r="R51" s="330">
        <f t="shared" si="13"/>
        <v>0</v>
      </c>
      <c r="S51" s="330">
        <f t="shared" si="13"/>
        <v>0</v>
      </c>
      <c r="T51" s="330">
        <f t="shared" si="13"/>
        <v>0</v>
      </c>
      <c r="U51" s="330">
        <f t="shared" si="3"/>
        <v>72</v>
      </c>
      <c r="W51" s="171"/>
      <c r="X51" s="171"/>
      <c r="Y51" s="171"/>
      <c r="Z51" s="171"/>
      <c r="AA51" s="171"/>
      <c r="AB51" s="171"/>
      <c r="AC51" s="171"/>
    </row>
    <row r="52" spans="2:29" ht="21" customHeight="1" thickBot="1">
      <c r="B52" s="178"/>
      <c r="C52" s="179" t="s">
        <v>591</v>
      </c>
      <c r="D52" s="180" t="s">
        <v>15</v>
      </c>
      <c r="E52" s="111"/>
      <c r="F52" s="112">
        <f>INDEX('dmc2564 ข้อมูลดิบ'!$C$3:$CR$167,MATCH($C51,'dmc2564 ข้อมูลดิบ'!$C$3:$C$165,0),6)</f>
        <v>1</v>
      </c>
      <c r="G52" s="112">
        <f>INDEX('dmc2564 ข้อมูลดิบ'!$C$3:$CR$167,MATCH($C51,'dmc2564 ข้อมูลดิบ'!$C$3:$C$165,0),10)</f>
        <v>1</v>
      </c>
      <c r="H52" s="112">
        <f>INDEX('dmc2564 ข้อมูลดิบ'!$C$3:$CR$167,MATCH($C51,'dmc2564 ข้อมูลดิบ'!$C$3:$C$165,0),14)</f>
        <v>1</v>
      </c>
      <c r="I52" s="112">
        <f>SUM(F52:H52)</f>
        <v>3</v>
      </c>
      <c r="J52" s="112">
        <f>INDEX('dmc2564 ข้อมูลดิบ'!$C$3:$CR$167,MATCH($C51,'dmc2564 ข้อมูลดิบ'!$C$3:$C$165,0),22)</f>
        <v>1</v>
      </c>
      <c r="K52" s="112">
        <f>INDEX('dmc2564 ข้อมูลดิบ'!$C$3:$CR$167,MATCH($C51,'dmc2564 ข้อมูลดิบ'!$C$3:$C$165,0),26)</f>
        <v>1</v>
      </c>
      <c r="L52" s="111">
        <f>INDEX('dmc2564 ข้อมูลดิบ'!$C$3:$CR$167,MATCH($C51,'dmc2564 ข้อมูลดิบ'!$C$3:$C$165,0),30)</f>
        <v>1</v>
      </c>
      <c r="M52" s="112">
        <f>INDEX('dmc2564 ข้อมูลดิบ'!$C$3:$CR$167,MATCH($C51,'dmc2564 ข้อมูลดิบ'!$C$3:$C$165,0),34)</f>
        <v>1</v>
      </c>
      <c r="N52" s="112">
        <f>INDEX('dmc2564 ข้อมูลดิบ'!$C$3:$CR$167,MATCH($C51,'dmc2564 ข้อมูลดิบ'!$C$3:$C$165,0),38)</f>
        <v>1</v>
      </c>
      <c r="O52" s="112">
        <f>INDEX('dmc2564 ข้อมูลดิบ'!$C$3:$CR$167,MATCH($C51,'dmc2564 ข้อมูลดิบ'!$C$3:$C$165,0),42)</f>
        <v>1</v>
      </c>
      <c r="P52" s="112">
        <f>J52+K52+L52+M52+N52+O52</f>
        <v>6</v>
      </c>
      <c r="Q52" s="112">
        <f>INDEX('dmc2564 ข้อมูลดิบ'!$C$3:$CR$167,MATCH($C51,'dmc2564 ข้อมูลดิบ'!$C$3:$C$165,0),50)</f>
        <v>0</v>
      </c>
      <c r="R52" s="112">
        <f>INDEX('dmc2564 ข้อมูลดิบ'!$C$3:$CR$167,MATCH($C51,'dmc2564 ข้อมูลดิบ'!$C$3:$C$165,0),54)</f>
        <v>0</v>
      </c>
      <c r="S52" s="112">
        <f>INDEX('dmc2564 ข้อมูลดิบ'!$C$3:$CR$167,MATCH($C51,'dmc2564 ข้อมูลดิบ'!$C$3:$C$165,0),58)</f>
        <v>0</v>
      </c>
      <c r="T52" s="112">
        <f>Q52+R52+S52</f>
        <v>0</v>
      </c>
      <c r="U52" s="113">
        <f t="shared" si="3"/>
        <v>9</v>
      </c>
      <c r="W52" s="171"/>
      <c r="X52" s="171"/>
      <c r="Y52" s="171"/>
      <c r="Z52" s="171"/>
      <c r="AA52" s="171"/>
      <c r="AB52" s="171"/>
      <c r="AC52" s="171"/>
    </row>
    <row r="53" spans="2:29" ht="21" customHeight="1" thickTop="1">
      <c r="B53" s="174">
        <v>13</v>
      </c>
      <c r="C53" s="172" t="s">
        <v>73</v>
      </c>
      <c r="D53" s="173" t="s">
        <v>18</v>
      </c>
      <c r="E53" s="86">
        <f>VLOOKUP(C55,'จำนวนครู 25มิย64'!$A$3:$E$164,3,TRUE)</f>
        <v>1</v>
      </c>
      <c r="F53" s="86">
        <f>INDEX('dmc2564 ข้อมูลดิบ'!$C$3:$CR$167,MATCH($C55,'dmc2564 ข้อมูลดิบ'!$C$3:$C$165,0),3)</f>
        <v>4</v>
      </c>
      <c r="G53" s="86">
        <f>INDEX('dmc2564 ข้อมูลดิบ'!$C$3:$CR$167,MATCH($C55,'dmc2564 ข้อมูลดิบ'!$C$3:$C$165,0),7)</f>
        <v>4</v>
      </c>
      <c r="H53" s="86">
        <f>INDEX('dmc2564 ข้อมูลดิบ'!$C$3:$CR$167,MATCH($C55,'dmc2564 ข้อมูลดิบ'!$C$3:$C$165,0),11)</f>
        <v>2</v>
      </c>
      <c r="I53" s="86">
        <f>SUM(F53:H53)</f>
        <v>10</v>
      </c>
      <c r="J53" s="86">
        <f>INDEX('dmc2564 ข้อมูลดิบ'!$C$3:$CR$167,MATCH($C55,'dmc2564 ข้อมูลดิบ'!$C$3:$C$165,0),19)</f>
        <v>6</v>
      </c>
      <c r="K53" s="86">
        <f>INDEX('dmc2564 ข้อมูลดิบ'!$C$3:$CR$167,MATCH($C55,'dmc2564 ข้อมูลดิบ'!$C$3:$C$165,0),23)</f>
        <v>1</v>
      </c>
      <c r="L53" s="100">
        <f>INDEX('dmc2564 ข้อมูลดิบ'!$C$3:$CR$167,MATCH($C55,'dmc2564 ข้อมูลดิบ'!$C$3:$C$165,0),27)</f>
        <v>0</v>
      </c>
      <c r="M53" s="86">
        <f>INDEX('dmc2564 ข้อมูลดิบ'!$C$3:$CR$167,MATCH($C55,'dmc2564 ข้อมูลดิบ'!$C$3:$C$165,0),31)</f>
        <v>2</v>
      </c>
      <c r="N53" s="86">
        <f>INDEX('dmc2564 ข้อมูลดิบ'!$C$3:$CR$167,MATCH($C55,'dmc2564 ข้อมูลดิบ'!$C$3:$C$165,0),35)</f>
        <v>2</v>
      </c>
      <c r="O53" s="86">
        <f>INDEX('dmc2564 ข้อมูลดิบ'!$C$3:$CR$167,MATCH($C55,'dmc2564 ข้อมูลดิบ'!$C$3:$C$165,0),39)</f>
        <v>2</v>
      </c>
      <c r="P53" s="86">
        <f>J53+K53+L53+M53+N53+O53</f>
        <v>13</v>
      </c>
      <c r="Q53" s="86">
        <f>INDEX('dmc2564 ข้อมูลดิบ'!$C$3:$CR$167,MATCH($C55,'dmc2564 ข้อมูลดิบ'!$C$3:$C$165,0),47)</f>
        <v>0</v>
      </c>
      <c r="R53" s="86">
        <f>INDEX('dmc2564 ข้อมูลดิบ'!$C$3:$CR$167,MATCH($C55,'dmc2564 ข้อมูลดิบ'!$C$3:$C$165,0),51)</f>
        <v>0</v>
      </c>
      <c r="S53" s="86">
        <f>INDEX('dmc2564 ข้อมูลดิบ'!$C$3:$CR$167,MATCH($C55,'dmc2564 ข้อมูลดิบ'!$C$3:$C$165,0),55)</f>
        <v>0</v>
      </c>
      <c r="T53" s="86">
        <f>Q53+R53+S53</f>
        <v>0</v>
      </c>
      <c r="U53" s="101">
        <f t="shared" si="3"/>
        <v>23</v>
      </c>
      <c r="W53" s="171"/>
      <c r="X53" s="171"/>
      <c r="Y53" s="171"/>
      <c r="Z53" s="171"/>
      <c r="AA53" s="171"/>
      <c r="AB53" s="171"/>
      <c r="AC53" s="171"/>
    </row>
    <row r="54" spans="2:29" ht="21" customHeight="1">
      <c r="B54" s="174"/>
      <c r="C54" s="175" t="s">
        <v>492</v>
      </c>
      <c r="D54" s="176" t="s">
        <v>20</v>
      </c>
      <c r="E54" s="86">
        <f>VLOOKUP(C55,'จำนวนครู 25มิย64'!$A$3:$E$164,4,TRUE)</f>
        <v>2</v>
      </c>
      <c r="F54" s="104">
        <f>INDEX('dmc2564 ข้อมูลดิบ'!$C$3:$CR$167,MATCH($C55,'dmc2564 ข้อมูลดิบ'!$C$3:$C$165,0),4)</f>
        <v>2</v>
      </c>
      <c r="G54" s="104">
        <f>INDEX('dmc2564 ข้อมูลดิบ'!$C$3:$CR$167,MATCH($C55,'dmc2564 ข้อมูลดิบ'!$C$3:$C$165,0),8)</f>
        <v>3</v>
      </c>
      <c r="H54" s="104">
        <f>INDEX('dmc2564 ข้อมูลดิบ'!$C$3:$CR$167,MATCH($C55,'dmc2564 ข้อมูลดิบ'!$C$3:$C$165,0),12)</f>
        <v>1</v>
      </c>
      <c r="I54" s="104">
        <f>SUM(F54:H54)</f>
        <v>6</v>
      </c>
      <c r="J54" s="104">
        <f>INDEX('dmc2564 ข้อมูลดิบ'!$C$3:$CR$167,MATCH($C55,'dmc2564 ข้อมูลดิบ'!$C$3:$C$165,0),20)</f>
        <v>4</v>
      </c>
      <c r="K54" s="104">
        <f>INDEX('dmc2564 ข้อมูลดิบ'!$C$3:$CR$167,MATCH($C55,'dmc2564 ข้อมูลดิบ'!$C$3:$C$165,0),24)</f>
        <v>2</v>
      </c>
      <c r="L54" s="105">
        <f>INDEX('dmc2564 ข้อมูลดิบ'!$C$3:$CR$167,MATCH($C55,'dmc2564 ข้อมูลดิบ'!$C$3:$C$165,0),28)</f>
        <v>2</v>
      </c>
      <c r="M54" s="104">
        <f>INDEX('dmc2564 ข้อมูลดิบ'!$C$3:$CR$167,MATCH($C55,'dmc2564 ข้อมูลดิบ'!$C$3:$C$165,0),32)</f>
        <v>1</v>
      </c>
      <c r="N54" s="104">
        <f>INDEX('dmc2564 ข้อมูลดิบ'!$C$3:$CR$167,MATCH($C55,'dmc2564 ข้อมูลดิบ'!$C$3:$C$165,0),36)</f>
        <v>4</v>
      </c>
      <c r="O54" s="104">
        <f>INDEX('dmc2564 ข้อมูลดิบ'!$C$3:$CR$167,MATCH($C55,'dmc2564 ข้อมูลดิบ'!$C$3:$C$165,0),40)</f>
        <v>2</v>
      </c>
      <c r="P54" s="104">
        <f>J54+K54+L54+M54+N54+O54</f>
        <v>15</v>
      </c>
      <c r="Q54" s="104">
        <f>INDEX('dmc2564 ข้อมูลดิบ'!$C$3:$CR$167,MATCH($C55,'dmc2564 ข้อมูลดิบ'!$C$3:$C$165,0),48)</f>
        <v>0</v>
      </c>
      <c r="R54" s="104">
        <f>INDEX('dmc2564 ข้อมูลดิบ'!$C$3:$CR$167,MATCH($C55,'dmc2564 ข้อมูลดิบ'!$C$3:$C$165,0),52)</f>
        <v>0</v>
      </c>
      <c r="S54" s="104">
        <f>INDEX('dmc2564 ข้อมูลดิบ'!$C$3:$CR$167,MATCH($C55,'dmc2564 ข้อมูลดิบ'!$C$3:$C$165,0),56)</f>
        <v>0</v>
      </c>
      <c r="T54" s="104">
        <f>Q54+R54+S54</f>
        <v>0</v>
      </c>
      <c r="U54" s="330">
        <f t="shared" si="3"/>
        <v>21</v>
      </c>
      <c r="W54" s="171"/>
      <c r="X54" s="171"/>
      <c r="Y54" s="171"/>
      <c r="Z54" s="171"/>
      <c r="AA54" s="171"/>
      <c r="AB54" s="171"/>
      <c r="AC54" s="171"/>
    </row>
    <row r="55" spans="2:29" ht="21" customHeight="1">
      <c r="B55" s="174"/>
      <c r="C55" s="175">
        <v>64020086</v>
      </c>
      <c r="D55" s="177" t="s">
        <v>1</v>
      </c>
      <c r="E55" s="107">
        <f t="shared" ref="E55:T55" si="14">E53+E54</f>
        <v>3</v>
      </c>
      <c r="F55" s="330">
        <f t="shared" si="14"/>
        <v>6</v>
      </c>
      <c r="G55" s="330">
        <f t="shared" si="14"/>
        <v>7</v>
      </c>
      <c r="H55" s="330">
        <f t="shared" si="14"/>
        <v>3</v>
      </c>
      <c r="I55" s="330">
        <f t="shared" si="14"/>
        <v>16</v>
      </c>
      <c r="J55" s="330">
        <f t="shared" si="14"/>
        <v>10</v>
      </c>
      <c r="K55" s="330">
        <f t="shared" si="14"/>
        <v>3</v>
      </c>
      <c r="L55" s="108">
        <f t="shared" si="14"/>
        <v>2</v>
      </c>
      <c r="M55" s="330">
        <f t="shared" si="14"/>
        <v>3</v>
      </c>
      <c r="N55" s="330">
        <f t="shared" si="14"/>
        <v>6</v>
      </c>
      <c r="O55" s="330">
        <f t="shared" si="14"/>
        <v>4</v>
      </c>
      <c r="P55" s="330">
        <f t="shared" si="14"/>
        <v>28</v>
      </c>
      <c r="Q55" s="330">
        <f t="shared" si="14"/>
        <v>0</v>
      </c>
      <c r="R55" s="330">
        <f t="shared" si="14"/>
        <v>0</v>
      </c>
      <c r="S55" s="330">
        <f t="shared" si="14"/>
        <v>0</v>
      </c>
      <c r="T55" s="330">
        <f t="shared" si="14"/>
        <v>0</v>
      </c>
      <c r="U55" s="330">
        <f t="shared" si="3"/>
        <v>44</v>
      </c>
      <c r="W55" s="171"/>
      <c r="X55" s="171"/>
      <c r="Y55" s="171"/>
      <c r="Z55" s="171"/>
      <c r="AA55" s="171"/>
      <c r="AB55" s="171"/>
      <c r="AC55" s="171"/>
    </row>
    <row r="56" spans="2:29" ht="21" customHeight="1" thickBot="1">
      <c r="B56" s="178"/>
      <c r="C56" s="179" t="s">
        <v>592</v>
      </c>
      <c r="D56" s="180" t="s">
        <v>15</v>
      </c>
      <c r="E56" s="111"/>
      <c r="F56" s="112">
        <f>INDEX('dmc2564 ข้อมูลดิบ'!$C$3:$CR$167,MATCH($C55,'dmc2564 ข้อมูลดิบ'!$C$3:$C$165,0),6)</f>
        <v>1</v>
      </c>
      <c r="G56" s="112">
        <f>INDEX('dmc2564 ข้อมูลดิบ'!$C$3:$CR$167,MATCH($C55,'dmc2564 ข้อมูลดิบ'!$C$3:$C$165,0),10)</f>
        <v>1</v>
      </c>
      <c r="H56" s="112">
        <f>INDEX('dmc2564 ข้อมูลดิบ'!$C$3:$CR$167,MATCH($C55,'dmc2564 ข้อมูลดิบ'!$C$3:$C$165,0),14)</f>
        <v>1</v>
      </c>
      <c r="I56" s="112">
        <f>SUM(F56:H56)</f>
        <v>3</v>
      </c>
      <c r="J56" s="112">
        <f>INDEX('dmc2564 ข้อมูลดิบ'!$C$3:$CR$167,MATCH($C55,'dmc2564 ข้อมูลดิบ'!$C$3:$C$165,0),22)</f>
        <v>1</v>
      </c>
      <c r="K56" s="112">
        <f>INDEX('dmc2564 ข้อมูลดิบ'!$C$3:$CR$167,MATCH($C55,'dmc2564 ข้อมูลดิบ'!$C$3:$C$165,0),26)</f>
        <v>1</v>
      </c>
      <c r="L56" s="111">
        <f>INDEX('dmc2564 ข้อมูลดิบ'!$C$3:$CR$167,MATCH($C55,'dmc2564 ข้อมูลดิบ'!$C$3:$C$165,0),30)</f>
        <v>1</v>
      </c>
      <c r="M56" s="112">
        <f>INDEX('dmc2564 ข้อมูลดิบ'!$C$3:$CR$167,MATCH($C55,'dmc2564 ข้อมูลดิบ'!$C$3:$C$165,0),34)</f>
        <v>1</v>
      </c>
      <c r="N56" s="112">
        <f>INDEX('dmc2564 ข้อมูลดิบ'!$C$3:$CR$167,MATCH($C55,'dmc2564 ข้อมูลดิบ'!$C$3:$C$165,0),38)</f>
        <v>1</v>
      </c>
      <c r="O56" s="112">
        <f>INDEX('dmc2564 ข้อมูลดิบ'!$C$3:$CR$167,MATCH($C55,'dmc2564 ข้อมูลดิบ'!$C$3:$C$165,0),42)</f>
        <v>1</v>
      </c>
      <c r="P56" s="112">
        <f>J56+K56+L56+M56+N56+O56</f>
        <v>6</v>
      </c>
      <c r="Q56" s="112">
        <f>INDEX('dmc2564 ข้อมูลดิบ'!$C$3:$CR$167,MATCH($C55,'dmc2564 ข้อมูลดิบ'!$C$3:$C$165,0),50)</f>
        <v>0</v>
      </c>
      <c r="R56" s="112">
        <f>INDEX('dmc2564 ข้อมูลดิบ'!$C$3:$CR$167,MATCH($C55,'dmc2564 ข้อมูลดิบ'!$C$3:$C$165,0),54)</f>
        <v>0</v>
      </c>
      <c r="S56" s="112">
        <f>INDEX('dmc2564 ข้อมูลดิบ'!$C$3:$CR$167,MATCH($C55,'dmc2564 ข้อมูลดิบ'!$C$3:$C$165,0),58)</f>
        <v>0</v>
      </c>
      <c r="T56" s="112">
        <f>Q56+R56+S56</f>
        <v>0</v>
      </c>
      <c r="U56" s="113">
        <f t="shared" si="3"/>
        <v>9</v>
      </c>
      <c r="W56" s="171"/>
      <c r="X56" s="171"/>
      <c r="Y56" s="171"/>
      <c r="Z56" s="171"/>
      <c r="AA56" s="171"/>
      <c r="AB56" s="171"/>
      <c r="AC56" s="171"/>
    </row>
    <row r="57" spans="2:29" ht="21" customHeight="1" thickTop="1">
      <c r="B57" s="174">
        <v>14</v>
      </c>
      <c r="C57" s="172" t="s">
        <v>74</v>
      </c>
      <c r="D57" s="173" t="s">
        <v>18</v>
      </c>
      <c r="E57" s="86">
        <f>VLOOKUP(C59,'จำนวนครู 25มิย64'!$A$3:$E$164,3,TRUE)</f>
        <v>5</v>
      </c>
      <c r="F57" s="86">
        <f>INDEX('dmc2564 ข้อมูลดิบ'!$C$3:$CR$167,MATCH($C59,'dmc2564 ข้อมูลดิบ'!$C$3:$C$165,0),3)</f>
        <v>0</v>
      </c>
      <c r="G57" s="86">
        <f>INDEX('dmc2564 ข้อมูลดิบ'!$C$3:$CR$167,MATCH($C59,'dmc2564 ข้อมูลดิบ'!$C$3:$C$165,0),7)</f>
        <v>7</v>
      </c>
      <c r="H57" s="86">
        <f>INDEX('dmc2564 ข้อมูลดิบ'!$C$3:$CR$167,MATCH($C59,'dmc2564 ข้อมูลดิบ'!$C$3:$C$165,0),11)</f>
        <v>8</v>
      </c>
      <c r="I57" s="86">
        <f>SUM(F57:H57)</f>
        <v>15</v>
      </c>
      <c r="J57" s="86">
        <f>INDEX('dmc2564 ข้อมูลดิบ'!$C$3:$CR$167,MATCH($C59,'dmc2564 ข้อมูลดิบ'!$C$3:$C$165,0),19)</f>
        <v>7</v>
      </c>
      <c r="K57" s="86">
        <f>INDEX('dmc2564 ข้อมูลดิบ'!$C$3:$CR$167,MATCH($C59,'dmc2564 ข้อมูลดิบ'!$C$3:$C$165,0),23)</f>
        <v>4</v>
      </c>
      <c r="L57" s="100">
        <f>INDEX('dmc2564 ข้อมูลดิบ'!$C$3:$CR$167,MATCH($C59,'dmc2564 ข้อมูลดิบ'!$C$3:$C$165,0),27)</f>
        <v>6</v>
      </c>
      <c r="M57" s="86">
        <f>INDEX('dmc2564 ข้อมูลดิบ'!$C$3:$CR$167,MATCH($C59,'dmc2564 ข้อมูลดิบ'!$C$3:$C$165,0),31)</f>
        <v>10</v>
      </c>
      <c r="N57" s="86">
        <f>INDEX('dmc2564 ข้อมูลดิบ'!$C$3:$CR$167,MATCH($C59,'dmc2564 ข้อมูลดิบ'!$C$3:$C$165,0),35)</f>
        <v>6</v>
      </c>
      <c r="O57" s="86">
        <f>INDEX('dmc2564 ข้อมูลดิบ'!$C$3:$CR$167,MATCH($C59,'dmc2564 ข้อมูลดิบ'!$C$3:$C$165,0),39)</f>
        <v>9</v>
      </c>
      <c r="P57" s="86">
        <f>J57+K57+L57+M57+N57+O57</f>
        <v>42</v>
      </c>
      <c r="Q57" s="86">
        <f>INDEX('dmc2564 ข้อมูลดิบ'!$C$3:$CR$167,MATCH($C59,'dmc2564 ข้อมูลดิบ'!$C$3:$C$165,0),47)</f>
        <v>10</v>
      </c>
      <c r="R57" s="86">
        <f>INDEX('dmc2564 ข้อมูลดิบ'!$C$3:$CR$167,MATCH($C59,'dmc2564 ข้อมูลดิบ'!$C$3:$C$165,0),51)</f>
        <v>8</v>
      </c>
      <c r="S57" s="86">
        <f>INDEX('dmc2564 ข้อมูลดิบ'!$C$3:$CR$167,MATCH($C59,'dmc2564 ข้อมูลดิบ'!$C$3:$C$165,0),55)</f>
        <v>11</v>
      </c>
      <c r="T57" s="86">
        <f>Q57+R57+S57</f>
        <v>29</v>
      </c>
      <c r="U57" s="101">
        <f t="shared" si="3"/>
        <v>86</v>
      </c>
      <c r="W57" s="171"/>
      <c r="X57" s="171"/>
      <c r="Y57" s="171"/>
      <c r="Z57" s="171"/>
      <c r="AA57" s="171"/>
      <c r="AB57" s="171"/>
      <c r="AC57" s="171"/>
    </row>
    <row r="58" spans="2:29" ht="21" customHeight="1">
      <c r="B58" s="174"/>
      <c r="C58" s="175" t="s">
        <v>493</v>
      </c>
      <c r="D58" s="176" t="s">
        <v>20</v>
      </c>
      <c r="E58" s="86">
        <f>VLOOKUP(C59,'จำนวนครู 25มิย64'!$A$3:$E$164,4,TRUE)</f>
        <v>10</v>
      </c>
      <c r="F58" s="104">
        <f>INDEX('dmc2564 ข้อมูลดิบ'!$C$3:$CR$167,MATCH($C59,'dmc2564 ข้อมูลดิบ'!$C$3:$C$165,0),4)</f>
        <v>0</v>
      </c>
      <c r="G58" s="104">
        <f>INDEX('dmc2564 ข้อมูลดิบ'!$C$3:$CR$167,MATCH($C59,'dmc2564 ข้อมูลดิบ'!$C$3:$C$165,0),8)</f>
        <v>5</v>
      </c>
      <c r="H58" s="104">
        <f>INDEX('dmc2564 ข้อมูลดิบ'!$C$3:$CR$167,MATCH($C59,'dmc2564 ข้อมูลดิบ'!$C$3:$C$165,0),12)</f>
        <v>5</v>
      </c>
      <c r="I58" s="104">
        <f>SUM(F58:H58)</f>
        <v>10</v>
      </c>
      <c r="J58" s="104">
        <f>INDEX('dmc2564 ข้อมูลดิบ'!$C$3:$CR$167,MATCH($C59,'dmc2564 ข้อมูลดิบ'!$C$3:$C$165,0),20)</f>
        <v>4</v>
      </c>
      <c r="K58" s="104">
        <f>INDEX('dmc2564 ข้อมูลดิบ'!$C$3:$CR$167,MATCH($C59,'dmc2564 ข้อมูลดิบ'!$C$3:$C$165,0),24)</f>
        <v>3</v>
      </c>
      <c r="L58" s="105">
        <f>INDEX('dmc2564 ข้อมูลดิบ'!$C$3:$CR$167,MATCH($C59,'dmc2564 ข้อมูลดิบ'!$C$3:$C$165,0),28)</f>
        <v>4</v>
      </c>
      <c r="M58" s="104">
        <f>INDEX('dmc2564 ข้อมูลดิบ'!$C$3:$CR$167,MATCH($C59,'dmc2564 ข้อมูลดิบ'!$C$3:$C$165,0),32)</f>
        <v>10</v>
      </c>
      <c r="N58" s="104">
        <f>INDEX('dmc2564 ข้อมูลดิบ'!$C$3:$CR$167,MATCH($C59,'dmc2564 ข้อมูลดิบ'!$C$3:$C$165,0),36)</f>
        <v>4</v>
      </c>
      <c r="O58" s="104">
        <f>INDEX('dmc2564 ข้อมูลดิบ'!$C$3:$CR$167,MATCH($C59,'dmc2564 ข้อมูลดิบ'!$C$3:$C$165,0),40)</f>
        <v>8</v>
      </c>
      <c r="P58" s="104">
        <f>J58+K58+L58+M58+N58+O58</f>
        <v>33</v>
      </c>
      <c r="Q58" s="104">
        <f>INDEX('dmc2564 ข้อมูลดิบ'!$C$3:$CR$167,MATCH($C59,'dmc2564 ข้อมูลดิบ'!$C$3:$C$165,0),48)</f>
        <v>4</v>
      </c>
      <c r="R58" s="104">
        <f>INDEX('dmc2564 ข้อมูลดิบ'!$C$3:$CR$167,MATCH($C59,'dmc2564 ข้อมูลดิบ'!$C$3:$C$165,0),52)</f>
        <v>12</v>
      </c>
      <c r="S58" s="104">
        <f>INDEX('dmc2564 ข้อมูลดิบ'!$C$3:$CR$167,MATCH($C59,'dmc2564 ข้อมูลดิบ'!$C$3:$C$165,0),56)</f>
        <v>4</v>
      </c>
      <c r="T58" s="104">
        <f>Q58+R58+S58</f>
        <v>20</v>
      </c>
      <c r="U58" s="330">
        <f t="shared" si="3"/>
        <v>63</v>
      </c>
      <c r="W58" s="171"/>
      <c r="X58" s="171"/>
      <c r="Y58" s="171"/>
      <c r="Z58" s="171"/>
      <c r="AA58" s="171"/>
      <c r="AB58" s="171"/>
      <c r="AC58" s="171"/>
    </row>
    <row r="59" spans="2:29" ht="21" customHeight="1">
      <c r="B59" s="174"/>
      <c r="C59" s="175">
        <v>64020087</v>
      </c>
      <c r="D59" s="177" t="s">
        <v>1</v>
      </c>
      <c r="E59" s="107">
        <f t="shared" ref="E59:T59" si="15">E57+E58</f>
        <v>15</v>
      </c>
      <c r="F59" s="330">
        <f t="shared" si="15"/>
        <v>0</v>
      </c>
      <c r="G59" s="330">
        <f t="shared" si="15"/>
        <v>12</v>
      </c>
      <c r="H59" s="330">
        <f t="shared" si="15"/>
        <v>13</v>
      </c>
      <c r="I59" s="330">
        <f t="shared" si="15"/>
        <v>25</v>
      </c>
      <c r="J59" s="330">
        <f t="shared" si="15"/>
        <v>11</v>
      </c>
      <c r="K59" s="330">
        <f t="shared" si="15"/>
        <v>7</v>
      </c>
      <c r="L59" s="108">
        <f t="shared" si="15"/>
        <v>10</v>
      </c>
      <c r="M59" s="330">
        <f t="shared" si="15"/>
        <v>20</v>
      </c>
      <c r="N59" s="330">
        <f t="shared" si="15"/>
        <v>10</v>
      </c>
      <c r="O59" s="330">
        <f t="shared" si="15"/>
        <v>17</v>
      </c>
      <c r="P59" s="330">
        <f t="shared" si="15"/>
        <v>75</v>
      </c>
      <c r="Q59" s="330">
        <f t="shared" si="15"/>
        <v>14</v>
      </c>
      <c r="R59" s="330">
        <f t="shared" si="15"/>
        <v>20</v>
      </c>
      <c r="S59" s="330">
        <f t="shared" si="15"/>
        <v>15</v>
      </c>
      <c r="T59" s="330">
        <f t="shared" si="15"/>
        <v>49</v>
      </c>
      <c r="U59" s="330">
        <f t="shared" si="3"/>
        <v>149</v>
      </c>
      <c r="W59" s="171"/>
      <c r="X59" s="171"/>
      <c r="Y59" s="171"/>
      <c r="Z59" s="171"/>
      <c r="AA59" s="171"/>
      <c r="AB59" s="171"/>
      <c r="AC59" s="171"/>
    </row>
    <row r="60" spans="2:29" ht="21" customHeight="1" thickBot="1">
      <c r="B60" s="178"/>
      <c r="C60" s="179" t="s">
        <v>543</v>
      </c>
      <c r="D60" s="180" t="s">
        <v>15</v>
      </c>
      <c r="E60" s="111"/>
      <c r="F60" s="112">
        <f>INDEX('dmc2564 ข้อมูลดิบ'!$C$3:$CR$167,MATCH($C59,'dmc2564 ข้อมูลดิบ'!$C$3:$C$165,0),6)</f>
        <v>0</v>
      </c>
      <c r="G60" s="112">
        <f>INDEX('dmc2564 ข้อมูลดิบ'!$C$3:$CR$167,MATCH($C59,'dmc2564 ข้อมูลดิบ'!$C$3:$C$165,0),10)</f>
        <v>1</v>
      </c>
      <c r="H60" s="112">
        <f>INDEX('dmc2564 ข้อมูลดิบ'!$C$3:$CR$167,MATCH($C59,'dmc2564 ข้อมูลดิบ'!$C$3:$C$165,0),14)</f>
        <v>1</v>
      </c>
      <c r="I60" s="112">
        <f>SUM(F60:H60)</f>
        <v>2</v>
      </c>
      <c r="J60" s="112">
        <f>INDEX('dmc2564 ข้อมูลดิบ'!$C$3:$CR$167,MATCH($C59,'dmc2564 ข้อมูลดิบ'!$C$3:$C$165,0),22)</f>
        <v>1</v>
      </c>
      <c r="K60" s="112">
        <f>INDEX('dmc2564 ข้อมูลดิบ'!$C$3:$CR$167,MATCH($C59,'dmc2564 ข้อมูลดิบ'!$C$3:$C$165,0),26)</f>
        <v>1</v>
      </c>
      <c r="L60" s="111">
        <f>INDEX('dmc2564 ข้อมูลดิบ'!$C$3:$CR$167,MATCH($C59,'dmc2564 ข้อมูลดิบ'!$C$3:$C$165,0),30)</f>
        <v>1</v>
      </c>
      <c r="M60" s="112">
        <f>INDEX('dmc2564 ข้อมูลดิบ'!$C$3:$CR$167,MATCH($C59,'dmc2564 ข้อมูลดิบ'!$C$3:$C$165,0),34)</f>
        <v>1</v>
      </c>
      <c r="N60" s="112">
        <f>INDEX('dmc2564 ข้อมูลดิบ'!$C$3:$CR$167,MATCH($C59,'dmc2564 ข้อมูลดิบ'!$C$3:$C$165,0),38)</f>
        <v>1</v>
      </c>
      <c r="O60" s="112">
        <f>INDEX('dmc2564 ข้อมูลดิบ'!$C$3:$CR$167,MATCH($C59,'dmc2564 ข้อมูลดิบ'!$C$3:$C$165,0),42)</f>
        <v>1</v>
      </c>
      <c r="P60" s="112">
        <f>J60+K60+L60+M60+N60+O60</f>
        <v>6</v>
      </c>
      <c r="Q60" s="112">
        <f>INDEX('dmc2564 ข้อมูลดิบ'!$C$3:$CR$167,MATCH($C59,'dmc2564 ข้อมูลดิบ'!$C$3:$C$165,0),50)</f>
        <v>1</v>
      </c>
      <c r="R60" s="112">
        <f>INDEX('dmc2564 ข้อมูลดิบ'!$C$3:$CR$167,MATCH($C59,'dmc2564 ข้อมูลดิบ'!$C$3:$C$165,0),54)</f>
        <v>1</v>
      </c>
      <c r="S60" s="112">
        <f>INDEX('dmc2564 ข้อมูลดิบ'!$C$3:$CR$167,MATCH($C59,'dmc2564 ข้อมูลดิบ'!$C$3:$C$165,0),58)</f>
        <v>1</v>
      </c>
      <c r="T60" s="112">
        <f>Q60+R60+S60</f>
        <v>3</v>
      </c>
      <c r="U60" s="113">
        <f t="shared" si="3"/>
        <v>11</v>
      </c>
      <c r="W60" s="171"/>
      <c r="X60" s="171"/>
      <c r="Y60" s="171"/>
      <c r="Z60" s="171"/>
      <c r="AA60" s="171"/>
      <c r="AB60" s="171"/>
      <c r="AC60" s="171"/>
    </row>
    <row r="61" spans="2:29" ht="21" customHeight="1" thickTop="1">
      <c r="B61" s="174">
        <v>15</v>
      </c>
      <c r="C61" s="172" t="s">
        <v>75</v>
      </c>
      <c r="D61" s="182" t="s">
        <v>18</v>
      </c>
      <c r="E61" s="86">
        <f>VLOOKUP(C63,'จำนวนครู 25มิย64'!$A$3:$E$164,3,TRUE)</f>
        <v>1</v>
      </c>
      <c r="F61" s="86">
        <f>INDEX('dmc2564 ข้อมูลดิบ'!$C$3:$CR$167,MATCH($C63,'dmc2564 ข้อมูลดิบ'!$C$3:$C$165,0),3)</f>
        <v>4</v>
      </c>
      <c r="G61" s="86">
        <f>INDEX('dmc2564 ข้อมูลดิบ'!$C$3:$CR$167,MATCH($C63,'dmc2564 ข้อมูลดิบ'!$C$3:$C$165,0),7)</f>
        <v>5</v>
      </c>
      <c r="H61" s="86">
        <f>INDEX('dmc2564 ข้อมูลดิบ'!$C$3:$CR$167,MATCH($C63,'dmc2564 ข้อมูลดิบ'!$C$3:$C$165,0),11)</f>
        <v>5</v>
      </c>
      <c r="I61" s="86">
        <f>SUM(F61:H61)</f>
        <v>14</v>
      </c>
      <c r="J61" s="86">
        <f>INDEX('dmc2564 ข้อมูลดิบ'!$C$3:$CR$167,MATCH($C63,'dmc2564 ข้อมูลดิบ'!$C$3:$C$165,0),19)</f>
        <v>5</v>
      </c>
      <c r="K61" s="86">
        <f>INDEX('dmc2564 ข้อมูลดิบ'!$C$3:$CR$167,MATCH($C63,'dmc2564 ข้อมูลดิบ'!$C$3:$C$165,0),23)</f>
        <v>6</v>
      </c>
      <c r="L61" s="100">
        <f>INDEX('dmc2564 ข้อมูลดิบ'!$C$3:$CR$167,MATCH($C63,'dmc2564 ข้อมูลดิบ'!$C$3:$C$165,0),27)</f>
        <v>3</v>
      </c>
      <c r="M61" s="86">
        <f>INDEX('dmc2564 ข้อมูลดิบ'!$C$3:$CR$167,MATCH($C63,'dmc2564 ข้อมูลดิบ'!$C$3:$C$165,0),31)</f>
        <v>13</v>
      </c>
      <c r="N61" s="86">
        <f>INDEX('dmc2564 ข้อมูลดิบ'!$C$3:$CR$167,MATCH($C63,'dmc2564 ข้อมูลดิบ'!$C$3:$C$165,0),35)</f>
        <v>1</v>
      </c>
      <c r="O61" s="86">
        <f>INDEX('dmc2564 ข้อมูลดิบ'!$C$3:$CR$167,MATCH($C63,'dmc2564 ข้อมูลดิบ'!$C$3:$C$165,0),39)</f>
        <v>6</v>
      </c>
      <c r="P61" s="86">
        <f>J61+K61+L61+M61+N61+O61</f>
        <v>34</v>
      </c>
      <c r="Q61" s="86">
        <f>INDEX('dmc2564 ข้อมูลดิบ'!$C$3:$CR$167,MATCH($C63,'dmc2564 ข้อมูลดิบ'!$C$3:$C$165,0),47)</f>
        <v>0</v>
      </c>
      <c r="R61" s="86">
        <f>INDEX('dmc2564 ข้อมูลดิบ'!$C$3:$CR$167,MATCH($C63,'dmc2564 ข้อมูลดิบ'!$C$3:$C$165,0),51)</f>
        <v>0</v>
      </c>
      <c r="S61" s="86">
        <f>INDEX('dmc2564 ข้อมูลดิบ'!$C$3:$CR$167,MATCH($C63,'dmc2564 ข้อมูลดิบ'!$C$3:$C$165,0),55)</f>
        <v>0</v>
      </c>
      <c r="T61" s="86">
        <f>Q61+R61+S61</f>
        <v>0</v>
      </c>
      <c r="U61" s="101">
        <f t="shared" si="3"/>
        <v>48</v>
      </c>
      <c r="W61" s="171"/>
      <c r="X61" s="171"/>
      <c r="Y61" s="171"/>
      <c r="Z61" s="171"/>
      <c r="AA61" s="171"/>
      <c r="AB61" s="171"/>
      <c r="AC61" s="171"/>
    </row>
    <row r="62" spans="2:29" ht="21" customHeight="1">
      <c r="B62" s="174"/>
      <c r="C62" s="175" t="s">
        <v>76</v>
      </c>
      <c r="D62" s="176" t="s">
        <v>20</v>
      </c>
      <c r="E62" s="86">
        <f>VLOOKUP(C63,'จำนวนครู 25มิย64'!$A$3:$E$164,4,TRUE)</f>
        <v>4</v>
      </c>
      <c r="F62" s="104">
        <f>INDEX('dmc2564 ข้อมูลดิบ'!$C$3:$CR$167,MATCH($C63,'dmc2564 ข้อมูลดิบ'!$C$3:$C$165,0),4)</f>
        <v>1</v>
      </c>
      <c r="G62" s="104">
        <f>INDEX('dmc2564 ข้อมูลดิบ'!$C$3:$CR$167,MATCH($C63,'dmc2564 ข้อมูลดิบ'!$C$3:$C$165,0),8)</f>
        <v>3</v>
      </c>
      <c r="H62" s="104">
        <f>INDEX('dmc2564 ข้อมูลดิบ'!$C$3:$CR$167,MATCH($C63,'dmc2564 ข้อมูลดิบ'!$C$3:$C$165,0),12)</f>
        <v>4</v>
      </c>
      <c r="I62" s="104">
        <f>SUM(F62:H62)</f>
        <v>8</v>
      </c>
      <c r="J62" s="104">
        <f>INDEX('dmc2564 ข้อมูลดิบ'!$C$3:$CR$167,MATCH($C63,'dmc2564 ข้อมูลดิบ'!$C$3:$C$165,0),20)</f>
        <v>1</v>
      </c>
      <c r="K62" s="104">
        <f>INDEX('dmc2564 ข้อมูลดิบ'!$C$3:$CR$167,MATCH($C63,'dmc2564 ข้อมูลดิบ'!$C$3:$C$165,0),24)</f>
        <v>5</v>
      </c>
      <c r="L62" s="105">
        <f>INDEX('dmc2564 ข้อมูลดิบ'!$C$3:$CR$167,MATCH($C63,'dmc2564 ข้อมูลดิบ'!$C$3:$C$165,0),28)</f>
        <v>1</v>
      </c>
      <c r="M62" s="104">
        <f>INDEX('dmc2564 ข้อมูลดิบ'!$C$3:$CR$167,MATCH($C63,'dmc2564 ข้อมูลดิบ'!$C$3:$C$165,0),32)</f>
        <v>2</v>
      </c>
      <c r="N62" s="104">
        <f>INDEX('dmc2564 ข้อมูลดิบ'!$C$3:$CR$167,MATCH($C63,'dmc2564 ข้อมูลดิบ'!$C$3:$C$165,0),36)</f>
        <v>3</v>
      </c>
      <c r="O62" s="104">
        <f>INDEX('dmc2564 ข้อมูลดิบ'!$C$3:$CR$167,MATCH($C63,'dmc2564 ข้อมูลดิบ'!$C$3:$C$165,0),40)</f>
        <v>2</v>
      </c>
      <c r="P62" s="104">
        <f>J62+K62+L62+M62+N62+O62</f>
        <v>14</v>
      </c>
      <c r="Q62" s="104">
        <f>INDEX('dmc2564 ข้อมูลดิบ'!$C$3:$CR$167,MATCH($C63,'dmc2564 ข้อมูลดิบ'!$C$3:$C$165,0),48)</f>
        <v>0</v>
      </c>
      <c r="R62" s="104">
        <f>INDEX('dmc2564 ข้อมูลดิบ'!$C$3:$CR$167,MATCH($C63,'dmc2564 ข้อมูลดิบ'!$C$3:$C$165,0),52)</f>
        <v>0</v>
      </c>
      <c r="S62" s="104">
        <f>INDEX('dmc2564 ข้อมูลดิบ'!$C$3:$CR$167,MATCH($C63,'dmc2564 ข้อมูลดิบ'!$C$3:$C$165,0),56)</f>
        <v>0</v>
      </c>
      <c r="T62" s="104">
        <f>Q62+R62+S62</f>
        <v>0</v>
      </c>
      <c r="U62" s="330">
        <f t="shared" si="3"/>
        <v>22</v>
      </c>
      <c r="W62" s="171"/>
      <c r="X62" s="171"/>
      <c r="Y62" s="171"/>
      <c r="Z62" s="171"/>
      <c r="AA62" s="171"/>
      <c r="AB62" s="171"/>
      <c r="AC62" s="171"/>
    </row>
    <row r="63" spans="2:29" ht="21" customHeight="1">
      <c r="B63" s="174"/>
      <c r="C63" s="175">
        <v>64020088</v>
      </c>
      <c r="D63" s="177" t="s">
        <v>1</v>
      </c>
      <c r="E63" s="107">
        <f>E61+E62</f>
        <v>5</v>
      </c>
      <c r="F63" s="330">
        <f t="shared" ref="F63:T63" si="16">F61+F62</f>
        <v>5</v>
      </c>
      <c r="G63" s="330">
        <f t="shared" si="16"/>
        <v>8</v>
      </c>
      <c r="H63" s="330">
        <f t="shared" si="16"/>
        <v>9</v>
      </c>
      <c r="I63" s="330">
        <f t="shared" si="16"/>
        <v>22</v>
      </c>
      <c r="J63" s="330">
        <f t="shared" si="16"/>
        <v>6</v>
      </c>
      <c r="K63" s="330">
        <f t="shared" si="16"/>
        <v>11</v>
      </c>
      <c r="L63" s="108">
        <f t="shared" si="16"/>
        <v>4</v>
      </c>
      <c r="M63" s="330">
        <f t="shared" si="16"/>
        <v>15</v>
      </c>
      <c r="N63" s="330">
        <f t="shared" si="16"/>
        <v>4</v>
      </c>
      <c r="O63" s="330">
        <f t="shared" si="16"/>
        <v>8</v>
      </c>
      <c r="P63" s="330">
        <f t="shared" si="16"/>
        <v>48</v>
      </c>
      <c r="Q63" s="330">
        <f t="shared" si="16"/>
        <v>0</v>
      </c>
      <c r="R63" s="330">
        <f t="shared" si="16"/>
        <v>0</v>
      </c>
      <c r="S63" s="330">
        <f t="shared" si="16"/>
        <v>0</v>
      </c>
      <c r="T63" s="330">
        <f t="shared" si="16"/>
        <v>0</v>
      </c>
      <c r="U63" s="330">
        <f t="shared" si="3"/>
        <v>70</v>
      </c>
      <c r="W63" s="171"/>
      <c r="X63" s="171"/>
      <c r="Y63" s="171"/>
      <c r="Z63" s="171"/>
      <c r="AA63" s="171"/>
      <c r="AB63" s="171"/>
      <c r="AC63" s="171"/>
    </row>
    <row r="64" spans="2:29" ht="21" customHeight="1" thickBot="1">
      <c r="B64" s="178"/>
      <c r="C64" s="179" t="s">
        <v>527</v>
      </c>
      <c r="D64" s="181" t="s">
        <v>15</v>
      </c>
      <c r="E64" s="111"/>
      <c r="F64" s="112">
        <f>INDEX('dmc2564 ข้อมูลดิบ'!$C$3:$CR$167,MATCH($C63,'dmc2564 ข้อมูลดิบ'!$C$3:$C$165,0),6)</f>
        <v>1</v>
      </c>
      <c r="G64" s="112">
        <f>INDEX('dmc2564 ข้อมูลดิบ'!$C$3:$CR$167,MATCH($C63,'dmc2564 ข้อมูลดิบ'!$C$3:$C$165,0),10)</f>
        <v>1</v>
      </c>
      <c r="H64" s="112">
        <f>INDEX('dmc2564 ข้อมูลดิบ'!$C$3:$CR$167,MATCH($C63,'dmc2564 ข้อมูลดิบ'!$C$3:$C$165,0),14)</f>
        <v>1</v>
      </c>
      <c r="I64" s="112">
        <f>SUM(F64:H64)</f>
        <v>3</v>
      </c>
      <c r="J64" s="112">
        <f>INDEX('dmc2564 ข้อมูลดิบ'!$C$3:$CR$167,MATCH($C63,'dmc2564 ข้อมูลดิบ'!$C$3:$C$165,0),22)</f>
        <v>1</v>
      </c>
      <c r="K64" s="112">
        <f>INDEX('dmc2564 ข้อมูลดิบ'!$C$3:$CR$167,MATCH($C63,'dmc2564 ข้อมูลดิบ'!$C$3:$C$165,0),26)</f>
        <v>1</v>
      </c>
      <c r="L64" s="111">
        <f>INDEX('dmc2564 ข้อมูลดิบ'!$C$3:$CR$167,MATCH($C63,'dmc2564 ข้อมูลดิบ'!$C$3:$C$165,0),30)</f>
        <v>1</v>
      </c>
      <c r="M64" s="112">
        <f>INDEX('dmc2564 ข้อมูลดิบ'!$C$3:$CR$167,MATCH($C63,'dmc2564 ข้อมูลดิบ'!$C$3:$C$165,0),34)</f>
        <v>1</v>
      </c>
      <c r="N64" s="112">
        <f>INDEX('dmc2564 ข้อมูลดิบ'!$C$3:$CR$167,MATCH($C63,'dmc2564 ข้อมูลดิบ'!$C$3:$C$165,0),38)</f>
        <v>1</v>
      </c>
      <c r="O64" s="112">
        <f>INDEX('dmc2564 ข้อมูลดิบ'!$C$3:$CR$167,MATCH($C63,'dmc2564 ข้อมูลดิบ'!$C$3:$C$165,0),42)</f>
        <v>1</v>
      </c>
      <c r="P64" s="112">
        <f>J64+K64+L64+M64+N64+O64</f>
        <v>6</v>
      </c>
      <c r="Q64" s="112">
        <f>INDEX('dmc2564 ข้อมูลดิบ'!$C$3:$CR$167,MATCH($C63,'dmc2564 ข้อมูลดิบ'!$C$3:$C$165,0),50)</f>
        <v>0</v>
      </c>
      <c r="R64" s="112">
        <f>INDEX('dmc2564 ข้อมูลดิบ'!$C$3:$CR$167,MATCH($C63,'dmc2564 ข้อมูลดิบ'!$C$3:$C$165,0),54)</f>
        <v>0</v>
      </c>
      <c r="S64" s="112">
        <f>INDEX('dmc2564 ข้อมูลดิบ'!$C$3:$CR$167,MATCH($C63,'dmc2564 ข้อมูลดิบ'!$C$3:$C$165,0),58)</f>
        <v>0</v>
      </c>
      <c r="T64" s="112">
        <f>Q64+R64+S64</f>
        <v>0</v>
      </c>
      <c r="U64" s="113">
        <f t="shared" si="3"/>
        <v>9</v>
      </c>
      <c r="W64" s="171"/>
      <c r="X64" s="171"/>
      <c r="Y64" s="171"/>
      <c r="Z64" s="171"/>
      <c r="AA64" s="171"/>
      <c r="AB64" s="171"/>
      <c r="AC64" s="171"/>
    </row>
    <row r="65" spans="2:29" ht="21" customHeight="1" thickTop="1">
      <c r="B65" s="174">
        <v>16</v>
      </c>
      <c r="C65" s="172" t="s">
        <v>59</v>
      </c>
      <c r="D65" s="173" t="s">
        <v>18</v>
      </c>
      <c r="E65" s="86">
        <f>VLOOKUP(C67,'จำนวนครู 25มิย64'!$A$3:$E$164,3,TRUE)</f>
        <v>5</v>
      </c>
      <c r="F65" s="86">
        <f>INDEX('dmc2564 ข้อมูลดิบ'!$C$3:$CR$167,MATCH($C67,'dmc2564 ข้อมูลดิบ'!$C$3:$C$165,0),3)</f>
        <v>0</v>
      </c>
      <c r="G65" s="86">
        <f>INDEX('dmc2564 ข้อมูลดิบ'!$C$3:$CR$167,MATCH($C67,'dmc2564 ข้อมูลดิบ'!$C$3:$C$165,0),7)</f>
        <v>8</v>
      </c>
      <c r="H65" s="86">
        <f>INDEX('dmc2564 ข้อมูลดิบ'!$C$3:$CR$167,MATCH($C67,'dmc2564 ข้อมูลดิบ'!$C$3:$C$165,0),11)</f>
        <v>12</v>
      </c>
      <c r="I65" s="86">
        <f>SUM(F65:H65)</f>
        <v>20</v>
      </c>
      <c r="J65" s="86">
        <f>INDEX('dmc2564 ข้อมูลดิบ'!$C$3:$CR$167,MATCH($C67,'dmc2564 ข้อมูลดิบ'!$C$3:$C$165,0),19)</f>
        <v>12</v>
      </c>
      <c r="K65" s="86">
        <f>INDEX('dmc2564 ข้อมูลดิบ'!$C$3:$CR$167,MATCH($C67,'dmc2564 ข้อมูลดิบ'!$C$3:$C$165,0),23)</f>
        <v>12</v>
      </c>
      <c r="L65" s="100">
        <f>INDEX('dmc2564 ข้อมูลดิบ'!$C$3:$CR$167,MATCH($C67,'dmc2564 ข้อมูลดิบ'!$C$3:$C$165,0),27)</f>
        <v>8</v>
      </c>
      <c r="M65" s="86">
        <f>INDEX('dmc2564 ข้อมูลดิบ'!$C$3:$CR$167,MATCH($C67,'dmc2564 ข้อมูลดิบ'!$C$3:$C$165,0),31)</f>
        <v>13</v>
      </c>
      <c r="N65" s="86">
        <f>INDEX('dmc2564 ข้อมูลดิบ'!$C$3:$CR$167,MATCH($C67,'dmc2564 ข้อมูลดิบ'!$C$3:$C$165,0),35)</f>
        <v>12</v>
      </c>
      <c r="O65" s="86">
        <f>INDEX('dmc2564 ข้อมูลดิบ'!$C$3:$CR$167,MATCH($C67,'dmc2564 ข้อมูลดิบ'!$C$3:$C$165,0),39)</f>
        <v>18</v>
      </c>
      <c r="P65" s="86">
        <f>J65+K65+L65+M65+N65+O65</f>
        <v>75</v>
      </c>
      <c r="Q65" s="86">
        <f>INDEX('dmc2564 ข้อมูลดิบ'!$C$3:$CR$167,MATCH($C67,'dmc2564 ข้อมูลดิบ'!$C$3:$C$165,0),47)</f>
        <v>15</v>
      </c>
      <c r="R65" s="86">
        <f>INDEX('dmc2564 ข้อมูลดิบ'!$C$3:$CR$167,MATCH($C67,'dmc2564 ข้อมูลดิบ'!$C$3:$C$165,0),51)</f>
        <v>7</v>
      </c>
      <c r="S65" s="86">
        <f>INDEX('dmc2564 ข้อมูลดิบ'!$C$3:$CR$167,MATCH($C67,'dmc2564 ข้อมูลดิบ'!$C$3:$C$165,0),55)</f>
        <v>11</v>
      </c>
      <c r="T65" s="86">
        <f>Q65+R65+S65</f>
        <v>33</v>
      </c>
      <c r="U65" s="101">
        <f t="shared" si="3"/>
        <v>128</v>
      </c>
      <c r="W65" s="171"/>
      <c r="X65" s="171"/>
      <c r="Y65" s="171"/>
      <c r="Z65" s="171"/>
      <c r="AA65" s="171"/>
      <c r="AB65" s="171"/>
      <c r="AC65" s="171"/>
    </row>
    <row r="66" spans="2:29" ht="21" customHeight="1">
      <c r="B66" s="174"/>
      <c r="C66" s="175" t="s">
        <v>60</v>
      </c>
      <c r="D66" s="176" t="s">
        <v>20</v>
      </c>
      <c r="E66" s="86">
        <f>VLOOKUP(C67,'จำนวนครู 25มิย64'!$A$3:$E$164,4,TRUE)</f>
        <v>10</v>
      </c>
      <c r="F66" s="104">
        <f>INDEX('dmc2564 ข้อมูลดิบ'!$C$3:$CR$167,MATCH($C67,'dmc2564 ข้อมูลดิบ'!$C$3:$C$165,0),4)</f>
        <v>0</v>
      </c>
      <c r="G66" s="104">
        <f>INDEX('dmc2564 ข้อมูลดิบ'!$C$3:$CR$167,MATCH($C67,'dmc2564 ข้อมูลดิบ'!$C$3:$C$165,0),8)</f>
        <v>17</v>
      </c>
      <c r="H66" s="104">
        <f>INDEX('dmc2564 ข้อมูลดิบ'!$C$3:$CR$167,MATCH($C67,'dmc2564 ข้อมูลดิบ'!$C$3:$C$165,0),12)</f>
        <v>5</v>
      </c>
      <c r="I66" s="104">
        <f>SUM(F66:H66)</f>
        <v>22</v>
      </c>
      <c r="J66" s="104">
        <f>INDEX('dmc2564 ข้อมูลดิบ'!$C$3:$CR$167,MATCH($C67,'dmc2564 ข้อมูลดิบ'!$C$3:$C$165,0),20)</f>
        <v>10</v>
      </c>
      <c r="K66" s="104">
        <f>INDEX('dmc2564 ข้อมูลดิบ'!$C$3:$CR$167,MATCH($C67,'dmc2564 ข้อมูลดิบ'!$C$3:$C$165,0),24)</f>
        <v>7</v>
      </c>
      <c r="L66" s="105">
        <f>INDEX('dmc2564 ข้อมูลดิบ'!$C$3:$CR$167,MATCH($C67,'dmc2564 ข้อมูลดิบ'!$C$3:$C$165,0),28)</f>
        <v>10</v>
      </c>
      <c r="M66" s="104">
        <f>INDEX('dmc2564 ข้อมูลดิบ'!$C$3:$CR$167,MATCH($C67,'dmc2564 ข้อมูลดิบ'!$C$3:$C$165,0),32)</f>
        <v>10</v>
      </c>
      <c r="N66" s="104">
        <f>INDEX('dmc2564 ข้อมูลดิบ'!$C$3:$CR$167,MATCH($C67,'dmc2564 ข้อมูลดิบ'!$C$3:$C$165,0),36)</f>
        <v>16</v>
      </c>
      <c r="O66" s="104">
        <f>INDEX('dmc2564 ข้อมูลดิบ'!$C$3:$CR$167,MATCH($C67,'dmc2564 ข้อมูลดิบ'!$C$3:$C$165,0),40)</f>
        <v>11</v>
      </c>
      <c r="P66" s="104">
        <f>J66+K66+L66+M66+N66+O66</f>
        <v>64</v>
      </c>
      <c r="Q66" s="104">
        <f>INDEX('dmc2564 ข้อมูลดิบ'!$C$3:$CR$167,MATCH($C67,'dmc2564 ข้อมูลดิบ'!$C$3:$C$165,0),48)</f>
        <v>10</v>
      </c>
      <c r="R66" s="104">
        <f>INDEX('dmc2564 ข้อมูลดิบ'!$C$3:$CR$167,MATCH($C67,'dmc2564 ข้อมูลดิบ'!$C$3:$C$165,0),52)</f>
        <v>15</v>
      </c>
      <c r="S66" s="104">
        <f>INDEX('dmc2564 ข้อมูลดิบ'!$C$3:$CR$167,MATCH($C67,'dmc2564 ข้อมูลดิบ'!$C$3:$C$165,0),56)</f>
        <v>6</v>
      </c>
      <c r="T66" s="104">
        <f>Q66+R66+S66</f>
        <v>31</v>
      </c>
      <c r="U66" s="330">
        <f t="shared" si="3"/>
        <v>117</v>
      </c>
      <c r="W66" s="171"/>
      <c r="X66" s="171"/>
      <c r="Y66" s="171"/>
      <c r="Z66" s="171"/>
      <c r="AA66" s="171"/>
      <c r="AB66" s="171"/>
      <c r="AC66" s="171"/>
    </row>
    <row r="67" spans="2:29" ht="21" customHeight="1">
      <c r="B67" s="174"/>
      <c r="C67" s="175">
        <v>64020089</v>
      </c>
      <c r="D67" s="177" t="s">
        <v>1</v>
      </c>
      <c r="E67" s="107">
        <f>E65+E66</f>
        <v>15</v>
      </c>
      <c r="F67" s="330">
        <f t="shared" ref="F67:T67" si="17">F65+F66</f>
        <v>0</v>
      </c>
      <c r="G67" s="330">
        <f t="shared" si="17"/>
        <v>25</v>
      </c>
      <c r="H67" s="330">
        <f t="shared" si="17"/>
        <v>17</v>
      </c>
      <c r="I67" s="330">
        <f t="shared" si="17"/>
        <v>42</v>
      </c>
      <c r="J67" s="330">
        <f t="shared" si="17"/>
        <v>22</v>
      </c>
      <c r="K67" s="330">
        <f t="shared" si="17"/>
        <v>19</v>
      </c>
      <c r="L67" s="108">
        <f t="shared" si="17"/>
        <v>18</v>
      </c>
      <c r="M67" s="330">
        <f t="shared" si="17"/>
        <v>23</v>
      </c>
      <c r="N67" s="330">
        <f t="shared" si="17"/>
        <v>28</v>
      </c>
      <c r="O67" s="330">
        <f t="shared" si="17"/>
        <v>29</v>
      </c>
      <c r="P67" s="330">
        <f t="shared" si="17"/>
        <v>139</v>
      </c>
      <c r="Q67" s="330">
        <f t="shared" si="17"/>
        <v>25</v>
      </c>
      <c r="R67" s="330">
        <f t="shared" si="17"/>
        <v>22</v>
      </c>
      <c r="S67" s="330">
        <f t="shared" si="17"/>
        <v>17</v>
      </c>
      <c r="T67" s="330">
        <f t="shared" si="17"/>
        <v>64</v>
      </c>
      <c r="U67" s="330">
        <f t="shared" si="3"/>
        <v>245</v>
      </c>
      <c r="W67" s="171"/>
      <c r="X67" s="171"/>
      <c r="Y67" s="171"/>
      <c r="Z67" s="171"/>
      <c r="AA67" s="171"/>
      <c r="AB67" s="171"/>
      <c r="AC67" s="171"/>
    </row>
    <row r="68" spans="2:29" ht="21" customHeight="1" thickBot="1">
      <c r="B68" s="178"/>
      <c r="C68" s="179" t="s">
        <v>540</v>
      </c>
      <c r="D68" s="180" t="s">
        <v>15</v>
      </c>
      <c r="E68" s="111"/>
      <c r="F68" s="112">
        <f>INDEX('dmc2564 ข้อมูลดิบ'!$C$3:$CR$167,MATCH($C67,'dmc2564 ข้อมูลดิบ'!$C$3:$C$165,0),6)</f>
        <v>0</v>
      </c>
      <c r="G68" s="112">
        <f>INDEX('dmc2564 ข้อมูลดิบ'!$C$3:$CR$167,MATCH($C67,'dmc2564 ข้อมูลดิบ'!$C$3:$C$165,0),10)</f>
        <v>1</v>
      </c>
      <c r="H68" s="112">
        <f>INDEX('dmc2564 ข้อมูลดิบ'!$C$3:$CR$167,MATCH($C67,'dmc2564 ข้อมูลดิบ'!$C$3:$C$165,0),14)</f>
        <v>1</v>
      </c>
      <c r="I68" s="112">
        <f>SUM(F68:H68)</f>
        <v>2</v>
      </c>
      <c r="J68" s="112">
        <f>INDEX('dmc2564 ข้อมูลดิบ'!$C$3:$CR$167,MATCH($C67,'dmc2564 ข้อมูลดิบ'!$C$3:$C$165,0),22)</f>
        <v>1</v>
      </c>
      <c r="K68" s="112">
        <f>INDEX('dmc2564 ข้อมูลดิบ'!$C$3:$CR$167,MATCH($C67,'dmc2564 ข้อมูลดิบ'!$C$3:$C$165,0),26)</f>
        <v>1</v>
      </c>
      <c r="L68" s="111">
        <f>INDEX('dmc2564 ข้อมูลดิบ'!$C$3:$CR$167,MATCH($C67,'dmc2564 ข้อมูลดิบ'!$C$3:$C$165,0),30)</f>
        <v>1</v>
      </c>
      <c r="M68" s="112">
        <f>INDEX('dmc2564 ข้อมูลดิบ'!$C$3:$CR$167,MATCH($C67,'dmc2564 ข้อมูลดิบ'!$C$3:$C$165,0),34)</f>
        <v>1</v>
      </c>
      <c r="N68" s="112">
        <f>INDEX('dmc2564 ข้อมูลดิบ'!$C$3:$CR$167,MATCH($C67,'dmc2564 ข้อมูลดิบ'!$C$3:$C$165,0),38)</f>
        <v>1</v>
      </c>
      <c r="O68" s="112">
        <f>INDEX('dmc2564 ข้อมูลดิบ'!$C$3:$CR$167,MATCH($C67,'dmc2564 ข้อมูลดิบ'!$C$3:$C$165,0),42)</f>
        <v>1</v>
      </c>
      <c r="P68" s="112">
        <f>J68+K68+L68+M68+N68+O68</f>
        <v>6</v>
      </c>
      <c r="Q68" s="112">
        <f>INDEX('dmc2564 ข้อมูลดิบ'!$C$3:$CR$167,MATCH($C67,'dmc2564 ข้อมูลดิบ'!$C$3:$C$165,0),50)</f>
        <v>1</v>
      </c>
      <c r="R68" s="112">
        <f>INDEX('dmc2564 ข้อมูลดิบ'!$C$3:$CR$167,MATCH($C67,'dmc2564 ข้อมูลดิบ'!$C$3:$C$165,0),54)</f>
        <v>1</v>
      </c>
      <c r="S68" s="112">
        <f>INDEX('dmc2564 ข้อมูลดิบ'!$C$3:$CR$167,MATCH($C67,'dmc2564 ข้อมูลดิบ'!$C$3:$C$165,0),58)</f>
        <v>1</v>
      </c>
      <c r="T68" s="112">
        <f>Q68+R68+S68</f>
        <v>3</v>
      </c>
      <c r="U68" s="113">
        <f t="shared" si="3"/>
        <v>11</v>
      </c>
      <c r="W68" s="171"/>
      <c r="X68" s="171"/>
      <c r="Y68" s="171"/>
      <c r="Z68" s="171"/>
      <c r="AA68" s="171"/>
      <c r="AB68" s="171"/>
      <c r="AC68" s="171"/>
    </row>
    <row r="69" spans="2:29" ht="21" customHeight="1" thickTop="1">
      <c r="B69" s="174">
        <v>17</v>
      </c>
      <c r="C69" s="172" t="s">
        <v>61</v>
      </c>
      <c r="D69" s="173" t="s">
        <v>18</v>
      </c>
      <c r="E69" s="86">
        <f>VLOOKUP(C71,'จำนวนครู 25มิย64'!$A$3:$E$164,3,TRUE)</f>
        <v>0</v>
      </c>
      <c r="F69" s="86">
        <f>INDEX('dmc2564 ข้อมูลดิบ'!$C$3:$CR$167,MATCH($C71,'dmc2564 ข้อมูลดิบ'!$C$3:$C$165,0),3)</f>
        <v>0</v>
      </c>
      <c r="G69" s="86">
        <f>INDEX('dmc2564 ข้อมูลดิบ'!$C$3:$CR$167,MATCH($C71,'dmc2564 ข้อมูลดิบ'!$C$3:$C$165,0),7)</f>
        <v>0</v>
      </c>
      <c r="H69" s="86">
        <f>INDEX('dmc2564 ข้อมูลดิบ'!$C$3:$CR$167,MATCH($C71,'dmc2564 ข้อมูลดิบ'!$C$3:$C$165,0),11)</f>
        <v>1</v>
      </c>
      <c r="I69" s="86">
        <f>SUM(F69:H69)</f>
        <v>1</v>
      </c>
      <c r="J69" s="86">
        <f>INDEX('dmc2564 ข้อมูลดิบ'!$C$3:$CR$167,MATCH($C71,'dmc2564 ข้อมูลดิบ'!$C$3:$C$165,0),19)</f>
        <v>5</v>
      </c>
      <c r="K69" s="86">
        <f>INDEX('dmc2564 ข้อมูลดิบ'!$C$3:$CR$167,MATCH($C71,'dmc2564 ข้อมูลดิบ'!$C$3:$C$165,0),23)</f>
        <v>1</v>
      </c>
      <c r="L69" s="100">
        <f>INDEX('dmc2564 ข้อมูลดิบ'!$C$3:$CR$167,MATCH($C71,'dmc2564 ข้อมูลดิบ'!$C$3:$C$165,0),27)</f>
        <v>0</v>
      </c>
      <c r="M69" s="86">
        <f>INDEX('dmc2564 ข้อมูลดิบ'!$C$3:$CR$167,MATCH($C71,'dmc2564 ข้อมูลดิบ'!$C$3:$C$165,0),31)</f>
        <v>3</v>
      </c>
      <c r="N69" s="86">
        <f>INDEX('dmc2564 ข้อมูลดิบ'!$C$3:$CR$167,MATCH($C71,'dmc2564 ข้อมูลดิบ'!$C$3:$C$165,0),35)</f>
        <v>3</v>
      </c>
      <c r="O69" s="86">
        <f>INDEX('dmc2564 ข้อมูลดิบ'!$C$3:$CR$167,MATCH($C71,'dmc2564 ข้อมูลดิบ'!$C$3:$C$165,0),39)</f>
        <v>3</v>
      </c>
      <c r="P69" s="86">
        <f>J69+K69+L69+M69+N69+O69</f>
        <v>15</v>
      </c>
      <c r="Q69" s="86">
        <f>INDEX('dmc2564 ข้อมูลดิบ'!$C$3:$CR$167,MATCH($C71,'dmc2564 ข้อมูลดิบ'!$C$3:$C$165,0),47)</f>
        <v>0</v>
      </c>
      <c r="R69" s="86">
        <f>INDEX('dmc2564 ข้อมูลดิบ'!$C$3:$CR$167,MATCH($C71,'dmc2564 ข้อมูลดิบ'!$C$3:$C$165,0),51)</f>
        <v>0</v>
      </c>
      <c r="S69" s="86">
        <f>INDEX('dmc2564 ข้อมูลดิบ'!$C$3:$CR$167,MATCH($C71,'dmc2564 ข้อมูลดิบ'!$C$3:$C$165,0),55)</f>
        <v>0</v>
      </c>
      <c r="T69" s="86">
        <f>Q69+R69+S69</f>
        <v>0</v>
      </c>
      <c r="U69" s="101">
        <f t="shared" si="3"/>
        <v>16</v>
      </c>
      <c r="W69" s="171"/>
      <c r="X69" s="171"/>
      <c r="Y69" s="171"/>
      <c r="Z69" s="171"/>
      <c r="AA69" s="171"/>
      <c r="AB69" s="171"/>
      <c r="AC69" s="171"/>
    </row>
    <row r="70" spans="2:29" ht="21" customHeight="1">
      <c r="B70" s="174"/>
      <c r="C70" s="175" t="s">
        <v>62</v>
      </c>
      <c r="D70" s="176" t="s">
        <v>20</v>
      </c>
      <c r="E70" s="86">
        <f>VLOOKUP(C71,'จำนวนครู 25มิย64'!$A$3:$E$164,4,TRUE)</f>
        <v>2</v>
      </c>
      <c r="F70" s="104">
        <f>INDEX('dmc2564 ข้อมูลดิบ'!$C$3:$CR$167,MATCH($C71,'dmc2564 ข้อมูลดิบ'!$C$3:$C$165,0),4)</f>
        <v>0</v>
      </c>
      <c r="G70" s="104">
        <f>INDEX('dmc2564 ข้อมูลดิบ'!$C$3:$CR$167,MATCH($C71,'dmc2564 ข้อมูลดิบ'!$C$3:$C$165,0),8)</f>
        <v>0</v>
      </c>
      <c r="H70" s="104">
        <f>INDEX('dmc2564 ข้อมูลดิบ'!$C$3:$CR$167,MATCH($C71,'dmc2564 ข้อมูลดิบ'!$C$3:$C$165,0),12)</f>
        <v>0</v>
      </c>
      <c r="I70" s="104">
        <f>SUM(F70:H70)</f>
        <v>0</v>
      </c>
      <c r="J70" s="104">
        <f>INDEX('dmc2564 ข้อมูลดิบ'!$C$3:$CR$167,MATCH($C71,'dmc2564 ข้อมูลดิบ'!$C$3:$C$165,0),20)</f>
        <v>0</v>
      </c>
      <c r="K70" s="104">
        <f>INDEX('dmc2564 ข้อมูลดิบ'!$C$3:$CR$167,MATCH($C71,'dmc2564 ข้อมูลดิบ'!$C$3:$C$165,0),24)</f>
        <v>2</v>
      </c>
      <c r="L70" s="105">
        <f>INDEX('dmc2564 ข้อมูลดิบ'!$C$3:$CR$167,MATCH($C71,'dmc2564 ข้อมูลดิบ'!$C$3:$C$165,0),28)</f>
        <v>2</v>
      </c>
      <c r="M70" s="104">
        <f>INDEX('dmc2564 ข้อมูลดิบ'!$C$3:$CR$167,MATCH($C71,'dmc2564 ข้อมูลดิบ'!$C$3:$C$165,0),32)</f>
        <v>0</v>
      </c>
      <c r="N70" s="104">
        <f>INDEX('dmc2564 ข้อมูลดิบ'!$C$3:$CR$167,MATCH($C71,'dmc2564 ข้อมูลดิบ'!$C$3:$C$165,0),36)</f>
        <v>2</v>
      </c>
      <c r="O70" s="104">
        <f>INDEX('dmc2564 ข้อมูลดิบ'!$C$3:$CR$167,MATCH($C71,'dmc2564 ข้อมูลดิบ'!$C$3:$C$165,0),40)</f>
        <v>6</v>
      </c>
      <c r="P70" s="104">
        <f>J70+K70+L70+M70+N70+O70</f>
        <v>12</v>
      </c>
      <c r="Q70" s="104">
        <f>INDEX('dmc2564 ข้อมูลดิบ'!$C$3:$CR$167,MATCH($C71,'dmc2564 ข้อมูลดิบ'!$C$3:$C$165,0),48)</f>
        <v>0</v>
      </c>
      <c r="R70" s="104">
        <f>INDEX('dmc2564 ข้อมูลดิบ'!$C$3:$CR$167,MATCH($C71,'dmc2564 ข้อมูลดิบ'!$C$3:$C$165,0),52)</f>
        <v>0</v>
      </c>
      <c r="S70" s="104">
        <f>INDEX('dmc2564 ข้อมูลดิบ'!$C$3:$CR$167,MATCH($C71,'dmc2564 ข้อมูลดิบ'!$C$3:$C$165,0),56)</f>
        <v>0</v>
      </c>
      <c r="T70" s="104">
        <f>Q70+R70+S70</f>
        <v>0</v>
      </c>
      <c r="U70" s="330">
        <f t="shared" si="3"/>
        <v>12</v>
      </c>
      <c r="W70" s="171"/>
      <c r="X70" s="171"/>
      <c r="Y70" s="171"/>
      <c r="Z70" s="171"/>
      <c r="AA70" s="171"/>
      <c r="AB70" s="171"/>
      <c r="AC70" s="171"/>
    </row>
    <row r="71" spans="2:29" ht="21" customHeight="1">
      <c r="B71" s="174"/>
      <c r="C71" s="175">
        <v>64020090</v>
      </c>
      <c r="D71" s="177" t="s">
        <v>1</v>
      </c>
      <c r="E71" s="100">
        <f>E69+E70</f>
        <v>2</v>
      </c>
      <c r="F71" s="330">
        <f t="shared" ref="F71:T71" si="18">F69+F70</f>
        <v>0</v>
      </c>
      <c r="G71" s="330">
        <f t="shared" si="18"/>
        <v>0</v>
      </c>
      <c r="H71" s="330">
        <f t="shared" si="18"/>
        <v>1</v>
      </c>
      <c r="I71" s="330">
        <f t="shared" si="18"/>
        <v>1</v>
      </c>
      <c r="J71" s="330">
        <f t="shared" si="18"/>
        <v>5</v>
      </c>
      <c r="K71" s="330">
        <f t="shared" si="18"/>
        <v>3</v>
      </c>
      <c r="L71" s="108">
        <f t="shared" si="18"/>
        <v>2</v>
      </c>
      <c r="M71" s="330">
        <f t="shared" si="18"/>
        <v>3</v>
      </c>
      <c r="N71" s="330">
        <f t="shared" si="18"/>
        <v>5</v>
      </c>
      <c r="O71" s="330">
        <f t="shared" si="18"/>
        <v>9</v>
      </c>
      <c r="P71" s="330">
        <f t="shared" si="18"/>
        <v>27</v>
      </c>
      <c r="Q71" s="330">
        <f t="shared" si="18"/>
        <v>0</v>
      </c>
      <c r="R71" s="330">
        <f t="shared" si="18"/>
        <v>0</v>
      </c>
      <c r="S71" s="330">
        <f t="shared" si="18"/>
        <v>0</v>
      </c>
      <c r="T71" s="330">
        <f t="shared" si="18"/>
        <v>0</v>
      </c>
      <c r="U71" s="330">
        <f t="shared" si="3"/>
        <v>28</v>
      </c>
      <c r="W71" s="171"/>
      <c r="X71" s="171"/>
      <c r="Y71" s="171"/>
      <c r="Z71" s="171"/>
      <c r="AA71" s="171"/>
      <c r="AB71" s="171"/>
      <c r="AC71" s="171"/>
    </row>
    <row r="72" spans="2:29" ht="21" customHeight="1" thickBot="1">
      <c r="B72" s="178"/>
      <c r="C72" s="179" t="s">
        <v>556</v>
      </c>
      <c r="D72" s="180" t="s">
        <v>15</v>
      </c>
      <c r="E72" s="111"/>
      <c r="F72" s="112">
        <f>INDEX('dmc2564 ข้อมูลดิบ'!$C$3:$CR$167,MATCH($C71,'dmc2564 ข้อมูลดิบ'!$C$3:$C$165,0),6)</f>
        <v>0</v>
      </c>
      <c r="G72" s="112">
        <f>INDEX('dmc2564 ข้อมูลดิบ'!$C$3:$CR$167,MATCH($C71,'dmc2564 ข้อมูลดิบ'!$C$3:$C$165,0),10)</f>
        <v>0</v>
      </c>
      <c r="H72" s="112">
        <f>INDEX('dmc2564 ข้อมูลดิบ'!$C$3:$CR$167,MATCH($C71,'dmc2564 ข้อมูลดิบ'!$C$3:$C$165,0),14)</f>
        <v>1</v>
      </c>
      <c r="I72" s="112">
        <f>SUM(F72:H72)</f>
        <v>1</v>
      </c>
      <c r="J72" s="112">
        <f>INDEX('dmc2564 ข้อมูลดิบ'!$C$3:$CR$167,MATCH($C71,'dmc2564 ข้อมูลดิบ'!$C$3:$C$165,0),22)</f>
        <v>1</v>
      </c>
      <c r="K72" s="112">
        <f>INDEX('dmc2564 ข้อมูลดิบ'!$C$3:$CR$167,MATCH($C71,'dmc2564 ข้อมูลดิบ'!$C$3:$C$165,0),26)</f>
        <v>1</v>
      </c>
      <c r="L72" s="111">
        <f>INDEX('dmc2564 ข้อมูลดิบ'!$C$3:$CR$167,MATCH($C71,'dmc2564 ข้อมูลดิบ'!$C$3:$C$165,0),30)</f>
        <v>1</v>
      </c>
      <c r="M72" s="112">
        <f>INDEX('dmc2564 ข้อมูลดิบ'!$C$3:$CR$167,MATCH($C71,'dmc2564 ข้อมูลดิบ'!$C$3:$C$165,0),34)</f>
        <v>1</v>
      </c>
      <c r="N72" s="112">
        <f>INDEX('dmc2564 ข้อมูลดิบ'!$C$3:$CR$167,MATCH($C71,'dmc2564 ข้อมูลดิบ'!$C$3:$C$165,0),38)</f>
        <v>1</v>
      </c>
      <c r="O72" s="112">
        <f>INDEX('dmc2564 ข้อมูลดิบ'!$C$3:$CR$167,MATCH($C71,'dmc2564 ข้อมูลดิบ'!$C$3:$C$165,0),42)</f>
        <v>1</v>
      </c>
      <c r="P72" s="112">
        <f>J72+K72+L72+M72+N72+O72</f>
        <v>6</v>
      </c>
      <c r="Q72" s="112">
        <f>INDEX('dmc2564 ข้อมูลดิบ'!$C$3:$CR$167,MATCH($C71,'dmc2564 ข้อมูลดิบ'!$C$3:$C$165,0),50)</f>
        <v>0</v>
      </c>
      <c r="R72" s="112">
        <f>INDEX('dmc2564 ข้อมูลดิบ'!$C$3:$CR$167,MATCH($C71,'dmc2564 ข้อมูลดิบ'!$C$3:$C$165,0),54)</f>
        <v>0</v>
      </c>
      <c r="S72" s="112">
        <f>INDEX('dmc2564 ข้อมูลดิบ'!$C$3:$CR$167,MATCH($C71,'dmc2564 ข้อมูลดิบ'!$C$3:$C$165,0),58)</f>
        <v>0</v>
      </c>
      <c r="T72" s="112">
        <f>Q72+R72+S72</f>
        <v>0</v>
      </c>
      <c r="U72" s="113">
        <f t="shared" si="3"/>
        <v>7</v>
      </c>
      <c r="W72" s="171"/>
      <c r="X72" s="171"/>
      <c r="Y72" s="171"/>
      <c r="Z72" s="171"/>
      <c r="AA72" s="171"/>
      <c r="AB72" s="171"/>
      <c r="AC72" s="171"/>
    </row>
    <row r="73" spans="2:29" ht="21" customHeight="1" thickTop="1">
      <c r="B73" s="174">
        <v>18</v>
      </c>
      <c r="C73" s="172" t="s">
        <v>47</v>
      </c>
      <c r="D73" s="173" t="s">
        <v>18</v>
      </c>
      <c r="E73" s="86">
        <f>VLOOKUP(C75,'จำนวนครู 25มิย64'!$A$3:$E$164,3,TRUE)</f>
        <v>2</v>
      </c>
      <c r="F73" s="86">
        <f>INDEX('dmc2564 ข้อมูลดิบ'!$C$3:$CR$167,MATCH($C75,'dmc2564 ข้อมูลดิบ'!$C$3:$C$165,0),3)</f>
        <v>0</v>
      </c>
      <c r="G73" s="86">
        <f>INDEX('dmc2564 ข้อมูลดิบ'!$C$3:$CR$167,MATCH($C75,'dmc2564 ข้อมูลดิบ'!$C$3:$C$165,0),7)</f>
        <v>2</v>
      </c>
      <c r="H73" s="86">
        <f>INDEX('dmc2564 ข้อมูลดิบ'!$C$3:$CR$167,MATCH($C75,'dmc2564 ข้อมูลดิบ'!$C$3:$C$165,0),11)</f>
        <v>2</v>
      </c>
      <c r="I73" s="86">
        <f>SUM(F73:H73)</f>
        <v>4</v>
      </c>
      <c r="J73" s="86">
        <f>INDEX('dmc2564 ข้อมูลดิบ'!$C$3:$CR$167,MATCH($C75,'dmc2564 ข้อมูลดิบ'!$C$3:$C$165,0),19)</f>
        <v>3</v>
      </c>
      <c r="K73" s="86">
        <f>INDEX('dmc2564 ข้อมูลดิบ'!$C$3:$CR$167,MATCH($C75,'dmc2564 ข้อมูลดิบ'!$C$3:$C$165,0),23)</f>
        <v>1</v>
      </c>
      <c r="L73" s="100">
        <f>INDEX('dmc2564 ข้อมูลดิบ'!$C$3:$CR$167,MATCH($C75,'dmc2564 ข้อมูลดิบ'!$C$3:$C$165,0),27)</f>
        <v>4</v>
      </c>
      <c r="M73" s="86">
        <f>INDEX('dmc2564 ข้อมูลดิบ'!$C$3:$CR$167,MATCH($C75,'dmc2564 ข้อมูลดิบ'!$C$3:$C$165,0),31)</f>
        <v>4</v>
      </c>
      <c r="N73" s="86">
        <f>INDEX('dmc2564 ข้อมูลดิบ'!$C$3:$CR$167,MATCH($C75,'dmc2564 ข้อมูลดิบ'!$C$3:$C$165,0),35)</f>
        <v>2</v>
      </c>
      <c r="O73" s="86">
        <f>INDEX('dmc2564 ข้อมูลดิบ'!$C$3:$CR$167,MATCH($C75,'dmc2564 ข้อมูลดิบ'!$C$3:$C$165,0),39)</f>
        <v>0</v>
      </c>
      <c r="P73" s="86">
        <f>J73+K73+L73+M73+N73+O73</f>
        <v>14</v>
      </c>
      <c r="Q73" s="86">
        <f>INDEX('dmc2564 ข้อมูลดิบ'!$C$3:$CR$167,MATCH($C75,'dmc2564 ข้อมูลดิบ'!$C$3:$C$165,0),47)</f>
        <v>0</v>
      </c>
      <c r="R73" s="86">
        <f>INDEX('dmc2564 ข้อมูลดิบ'!$C$3:$CR$167,MATCH($C75,'dmc2564 ข้อมูลดิบ'!$C$3:$C$165,0),51)</f>
        <v>0</v>
      </c>
      <c r="S73" s="86">
        <f>INDEX('dmc2564 ข้อมูลดิบ'!$C$3:$CR$167,MATCH($C75,'dmc2564 ข้อมูลดิบ'!$C$3:$C$165,0),55)</f>
        <v>0</v>
      </c>
      <c r="T73" s="86">
        <f>Q73+R73+S73</f>
        <v>0</v>
      </c>
      <c r="U73" s="101">
        <f t="shared" ref="U73:U132" si="19">I73+P73+T73</f>
        <v>18</v>
      </c>
      <c r="W73" s="171"/>
      <c r="X73" s="171"/>
      <c r="Y73" s="171"/>
      <c r="Z73" s="171"/>
      <c r="AA73" s="171"/>
      <c r="AB73" s="171"/>
      <c r="AC73" s="171"/>
    </row>
    <row r="74" spans="2:29" ht="21" customHeight="1">
      <c r="B74" s="174"/>
      <c r="C74" s="175" t="s">
        <v>495</v>
      </c>
      <c r="D74" s="176" t="s">
        <v>20</v>
      </c>
      <c r="E74" s="86">
        <f>VLOOKUP(C75,'จำนวนครู 25มิย64'!$A$3:$E$164,4,TRUE)</f>
        <v>2</v>
      </c>
      <c r="F74" s="104">
        <f>INDEX('dmc2564 ข้อมูลดิบ'!$C$3:$CR$167,MATCH($C75,'dmc2564 ข้อมูลดิบ'!$C$3:$C$165,0),4)</f>
        <v>0</v>
      </c>
      <c r="G74" s="104">
        <f>INDEX('dmc2564 ข้อมูลดิบ'!$C$3:$CR$167,MATCH($C75,'dmc2564 ข้อมูลดิบ'!$C$3:$C$165,0),8)</f>
        <v>3</v>
      </c>
      <c r="H74" s="104">
        <f>INDEX('dmc2564 ข้อมูลดิบ'!$C$3:$CR$167,MATCH($C75,'dmc2564 ข้อมูลดิบ'!$C$3:$C$165,0),12)</f>
        <v>3</v>
      </c>
      <c r="I74" s="104">
        <f>SUM(F74:H74)</f>
        <v>6</v>
      </c>
      <c r="J74" s="104">
        <f>INDEX('dmc2564 ข้อมูลดิบ'!$C$3:$CR$167,MATCH($C75,'dmc2564 ข้อมูลดิบ'!$C$3:$C$165,0),20)</f>
        <v>6</v>
      </c>
      <c r="K74" s="104">
        <f>INDEX('dmc2564 ข้อมูลดิบ'!$C$3:$CR$167,MATCH($C75,'dmc2564 ข้อมูลดิบ'!$C$3:$C$165,0),24)</f>
        <v>2</v>
      </c>
      <c r="L74" s="105">
        <f>INDEX('dmc2564 ข้อมูลดิบ'!$C$3:$CR$167,MATCH($C75,'dmc2564 ข้อมูลดิบ'!$C$3:$C$165,0),28)</f>
        <v>1</v>
      </c>
      <c r="M74" s="104">
        <f>INDEX('dmc2564 ข้อมูลดิบ'!$C$3:$CR$167,MATCH($C75,'dmc2564 ข้อมูลดิบ'!$C$3:$C$165,0),32)</f>
        <v>1</v>
      </c>
      <c r="N74" s="104">
        <f>INDEX('dmc2564 ข้อมูลดิบ'!$C$3:$CR$167,MATCH($C75,'dmc2564 ข้อมูลดิบ'!$C$3:$C$165,0),36)</f>
        <v>5</v>
      </c>
      <c r="O74" s="104">
        <f>INDEX('dmc2564 ข้อมูลดิบ'!$C$3:$CR$167,MATCH($C75,'dmc2564 ข้อมูลดิบ'!$C$3:$C$165,0),40)</f>
        <v>3</v>
      </c>
      <c r="P74" s="104">
        <f>J74+K74+L74+M74+N74+O74</f>
        <v>18</v>
      </c>
      <c r="Q74" s="104">
        <f>INDEX('dmc2564 ข้อมูลดิบ'!$C$3:$CR$167,MATCH($C75,'dmc2564 ข้อมูลดิบ'!$C$3:$C$165,0),48)</f>
        <v>0</v>
      </c>
      <c r="R74" s="104">
        <f>INDEX('dmc2564 ข้อมูลดิบ'!$C$3:$CR$167,MATCH($C75,'dmc2564 ข้อมูลดิบ'!$C$3:$C$165,0),52)</f>
        <v>0</v>
      </c>
      <c r="S74" s="104">
        <f>INDEX('dmc2564 ข้อมูลดิบ'!$C$3:$CR$167,MATCH($C75,'dmc2564 ข้อมูลดิบ'!$C$3:$C$165,0),56)</f>
        <v>0</v>
      </c>
      <c r="T74" s="104">
        <f>Q74+R74+S74</f>
        <v>0</v>
      </c>
      <c r="U74" s="330">
        <f t="shared" si="19"/>
        <v>24</v>
      </c>
      <c r="W74" s="171"/>
      <c r="X74" s="171"/>
      <c r="Y74" s="171"/>
      <c r="Z74" s="171"/>
      <c r="AA74" s="171"/>
      <c r="AB74" s="171"/>
      <c r="AC74" s="171"/>
    </row>
    <row r="75" spans="2:29" ht="21" customHeight="1">
      <c r="B75" s="174"/>
      <c r="C75" s="175">
        <v>64020091</v>
      </c>
      <c r="D75" s="177" t="s">
        <v>1</v>
      </c>
      <c r="E75" s="107">
        <f t="shared" ref="E75:T75" si="20">E73+E74</f>
        <v>4</v>
      </c>
      <c r="F75" s="330">
        <f t="shared" si="20"/>
        <v>0</v>
      </c>
      <c r="G75" s="330">
        <f t="shared" si="20"/>
        <v>5</v>
      </c>
      <c r="H75" s="330">
        <f t="shared" si="20"/>
        <v>5</v>
      </c>
      <c r="I75" s="330">
        <f t="shared" si="20"/>
        <v>10</v>
      </c>
      <c r="J75" s="330">
        <f t="shared" si="20"/>
        <v>9</v>
      </c>
      <c r="K75" s="330">
        <f t="shared" si="20"/>
        <v>3</v>
      </c>
      <c r="L75" s="108">
        <f t="shared" si="20"/>
        <v>5</v>
      </c>
      <c r="M75" s="330">
        <f t="shared" si="20"/>
        <v>5</v>
      </c>
      <c r="N75" s="330">
        <f t="shared" si="20"/>
        <v>7</v>
      </c>
      <c r="O75" s="330">
        <f t="shared" si="20"/>
        <v>3</v>
      </c>
      <c r="P75" s="330">
        <f t="shared" si="20"/>
        <v>32</v>
      </c>
      <c r="Q75" s="330">
        <f t="shared" si="20"/>
        <v>0</v>
      </c>
      <c r="R75" s="330">
        <f t="shared" si="20"/>
        <v>0</v>
      </c>
      <c r="S75" s="330">
        <f t="shared" si="20"/>
        <v>0</v>
      </c>
      <c r="T75" s="330">
        <f t="shared" si="20"/>
        <v>0</v>
      </c>
      <c r="U75" s="330">
        <f t="shared" si="19"/>
        <v>42</v>
      </c>
      <c r="W75" s="171"/>
      <c r="X75" s="171"/>
      <c r="Y75" s="171"/>
      <c r="Z75" s="171"/>
      <c r="AA75" s="171"/>
      <c r="AB75" s="171"/>
      <c r="AC75" s="171"/>
    </row>
    <row r="76" spans="2:29" ht="21" customHeight="1" thickBot="1">
      <c r="B76" s="178"/>
      <c r="C76" s="179" t="s">
        <v>593</v>
      </c>
      <c r="D76" s="180" t="s">
        <v>15</v>
      </c>
      <c r="E76" s="111"/>
      <c r="F76" s="112">
        <f>INDEX('dmc2564 ข้อมูลดิบ'!$C$3:$CR$167,MATCH($C75,'dmc2564 ข้อมูลดิบ'!$C$3:$C$165,0),6)</f>
        <v>0</v>
      </c>
      <c r="G76" s="112">
        <f>INDEX('dmc2564 ข้อมูลดิบ'!$C$3:$CR$167,MATCH($C75,'dmc2564 ข้อมูลดิบ'!$C$3:$C$165,0),10)</f>
        <v>1</v>
      </c>
      <c r="H76" s="112">
        <f>INDEX('dmc2564 ข้อมูลดิบ'!$C$3:$CR$167,MATCH($C75,'dmc2564 ข้อมูลดิบ'!$C$3:$C$165,0),14)</f>
        <v>1</v>
      </c>
      <c r="I76" s="112">
        <f>SUM(F76:H76)</f>
        <v>2</v>
      </c>
      <c r="J76" s="112">
        <f>INDEX('dmc2564 ข้อมูลดิบ'!$C$3:$CR$167,MATCH($C75,'dmc2564 ข้อมูลดิบ'!$C$3:$C$165,0),22)</f>
        <v>1</v>
      </c>
      <c r="K76" s="112">
        <f>INDEX('dmc2564 ข้อมูลดิบ'!$C$3:$CR$167,MATCH($C75,'dmc2564 ข้อมูลดิบ'!$C$3:$C$165,0),26)</f>
        <v>1</v>
      </c>
      <c r="L76" s="111">
        <f>INDEX('dmc2564 ข้อมูลดิบ'!$C$3:$CR$167,MATCH($C75,'dmc2564 ข้อมูลดิบ'!$C$3:$C$165,0),30)</f>
        <v>1</v>
      </c>
      <c r="M76" s="112">
        <f>INDEX('dmc2564 ข้อมูลดิบ'!$C$3:$CR$167,MATCH($C75,'dmc2564 ข้อมูลดิบ'!$C$3:$C$165,0),34)</f>
        <v>1</v>
      </c>
      <c r="N76" s="112">
        <f>INDEX('dmc2564 ข้อมูลดิบ'!$C$3:$CR$167,MATCH($C75,'dmc2564 ข้อมูลดิบ'!$C$3:$C$165,0),38)</f>
        <v>1</v>
      </c>
      <c r="O76" s="112">
        <f>INDEX('dmc2564 ข้อมูลดิบ'!$C$3:$CR$167,MATCH($C75,'dmc2564 ข้อมูลดิบ'!$C$3:$C$165,0),42)</f>
        <v>1</v>
      </c>
      <c r="P76" s="112">
        <f>J76+K76+L76+M76+N76+O76</f>
        <v>6</v>
      </c>
      <c r="Q76" s="112">
        <f>INDEX('dmc2564 ข้อมูลดิบ'!$C$3:$CR$167,MATCH($C75,'dmc2564 ข้อมูลดิบ'!$C$3:$C$165,0),50)</f>
        <v>0</v>
      </c>
      <c r="R76" s="112">
        <f>INDEX('dmc2564 ข้อมูลดิบ'!$C$3:$CR$167,MATCH($C75,'dmc2564 ข้อมูลดิบ'!$C$3:$C$165,0),54)</f>
        <v>0</v>
      </c>
      <c r="S76" s="112">
        <f>INDEX('dmc2564 ข้อมูลดิบ'!$C$3:$CR$167,MATCH($C75,'dmc2564 ข้อมูลดิบ'!$C$3:$C$165,0),58)</f>
        <v>0</v>
      </c>
      <c r="T76" s="112">
        <f>Q76+R76+S76</f>
        <v>0</v>
      </c>
      <c r="U76" s="113">
        <f t="shared" si="19"/>
        <v>8</v>
      </c>
      <c r="W76" s="171"/>
      <c r="X76" s="171"/>
      <c r="Y76" s="171"/>
      <c r="Z76" s="171"/>
      <c r="AA76" s="171"/>
      <c r="AB76" s="171"/>
      <c r="AC76" s="171"/>
    </row>
    <row r="77" spans="2:29" ht="21" customHeight="1" thickTop="1">
      <c r="B77" s="174">
        <v>19</v>
      </c>
      <c r="C77" s="172" t="s">
        <v>558</v>
      </c>
      <c r="D77" s="173" t="s">
        <v>18</v>
      </c>
      <c r="E77" s="86">
        <f>VLOOKUP(C79,'จำนวนครู 25มิย64'!$A$3:$E$164,3,TRUE)</f>
        <v>2</v>
      </c>
      <c r="F77" s="86">
        <f>INDEX('dmc2564 ข้อมูลดิบ'!$C$3:$CR$167,MATCH($C79,'dmc2564 ข้อมูลดิบ'!$C$3:$C$165,0),3)</f>
        <v>0</v>
      </c>
      <c r="G77" s="86">
        <f>INDEX('dmc2564 ข้อมูลดิบ'!$C$3:$CR$167,MATCH($C79,'dmc2564 ข้อมูลดิบ'!$C$3:$C$165,0),7)</f>
        <v>10</v>
      </c>
      <c r="H77" s="86">
        <f>INDEX('dmc2564 ข้อมูลดิบ'!$C$3:$CR$167,MATCH($C79,'dmc2564 ข้อมูลดิบ'!$C$3:$C$165,0),11)</f>
        <v>14</v>
      </c>
      <c r="I77" s="86">
        <f>SUM(F77:H77)</f>
        <v>24</v>
      </c>
      <c r="J77" s="86">
        <f>INDEX('dmc2564 ข้อมูลดิบ'!$C$3:$CR$167,MATCH($C79,'dmc2564 ข้อมูลดิบ'!$C$3:$C$165,0),19)</f>
        <v>14</v>
      </c>
      <c r="K77" s="86">
        <f>INDEX('dmc2564 ข้อมูลดิบ'!$C$3:$CR$167,MATCH($C79,'dmc2564 ข้อมูลดิบ'!$C$3:$C$165,0),23)</f>
        <v>19</v>
      </c>
      <c r="L77" s="100">
        <f>INDEX('dmc2564 ข้อมูลดิบ'!$C$3:$CR$167,MATCH($C79,'dmc2564 ข้อมูลดิบ'!$C$3:$C$165,0),27)</f>
        <v>9</v>
      </c>
      <c r="M77" s="86">
        <f>INDEX('dmc2564 ข้อมูลดิบ'!$C$3:$CR$167,MATCH($C79,'dmc2564 ข้อมูลดิบ'!$C$3:$C$165,0),31)</f>
        <v>15</v>
      </c>
      <c r="N77" s="86">
        <f>INDEX('dmc2564 ข้อมูลดิบ'!$C$3:$CR$167,MATCH($C79,'dmc2564 ข้อมูลดิบ'!$C$3:$C$165,0),35)</f>
        <v>19</v>
      </c>
      <c r="O77" s="86">
        <f>INDEX('dmc2564 ข้อมูลดิบ'!$C$3:$CR$167,MATCH($C79,'dmc2564 ข้อมูลดิบ'!$C$3:$C$165,0),39)</f>
        <v>14</v>
      </c>
      <c r="P77" s="86">
        <f>J77+K77+L77+M77+N77+O77</f>
        <v>90</v>
      </c>
      <c r="Q77" s="86">
        <f>INDEX('dmc2564 ข้อมูลดิบ'!$C$3:$CR$167,MATCH($C79,'dmc2564 ข้อมูลดิบ'!$C$3:$C$165,0),47)</f>
        <v>0</v>
      </c>
      <c r="R77" s="86">
        <f>INDEX('dmc2564 ข้อมูลดิบ'!$C$3:$CR$167,MATCH($C79,'dmc2564 ข้อมูลดิบ'!$C$3:$C$165,0),51)</f>
        <v>0</v>
      </c>
      <c r="S77" s="86">
        <f>INDEX('dmc2564 ข้อมูลดิบ'!$C$3:$CR$167,MATCH($C79,'dmc2564 ข้อมูลดิบ'!$C$3:$C$165,0),55)</f>
        <v>0</v>
      </c>
      <c r="T77" s="86">
        <f>Q77+R77+S77</f>
        <v>0</v>
      </c>
      <c r="U77" s="101">
        <f t="shared" si="19"/>
        <v>114</v>
      </c>
      <c r="W77" s="171"/>
      <c r="X77" s="171"/>
      <c r="Y77" s="171"/>
      <c r="Z77" s="171"/>
      <c r="AA77" s="171"/>
      <c r="AB77" s="171"/>
      <c r="AC77" s="171"/>
    </row>
    <row r="78" spans="2:29" ht="21" customHeight="1">
      <c r="B78" s="174"/>
      <c r="C78" s="175" t="s">
        <v>54</v>
      </c>
      <c r="D78" s="176" t="s">
        <v>20</v>
      </c>
      <c r="E78" s="86">
        <f>VLOOKUP(C79,'จำนวนครู 25มิย64'!$A$3:$E$164,4,TRUE)</f>
        <v>9</v>
      </c>
      <c r="F78" s="104">
        <f>INDEX('dmc2564 ข้อมูลดิบ'!$C$3:$CR$167,MATCH($C79,'dmc2564 ข้อมูลดิบ'!$C$3:$C$165,0),4)</f>
        <v>0</v>
      </c>
      <c r="G78" s="104">
        <f>INDEX('dmc2564 ข้อมูลดิบ'!$C$3:$CR$167,MATCH($C79,'dmc2564 ข้อมูลดิบ'!$C$3:$C$165,0),8)</f>
        <v>9</v>
      </c>
      <c r="H78" s="104">
        <f>INDEX('dmc2564 ข้อมูลดิบ'!$C$3:$CR$167,MATCH($C79,'dmc2564 ข้อมูลดิบ'!$C$3:$C$165,0),12)</f>
        <v>9</v>
      </c>
      <c r="I78" s="104">
        <f>SUM(F78:H78)</f>
        <v>18</v>
      </c>
      <c r="J78" s="104">
        <f>INDEX('dmc2564 ข้อมูลดิบ'!$C$3:$CR$167,MATCH($C79,'dmc2564 ข้อมูลดิบ'!$C$3:$C$165,0),20)</f>
        <v>11</v>
      </c>
      <c r="K78" s="104">
        <f>INDEX('dmc2564 ข้อมูลดิบ'!$C$3:$CR$167,MATCH($C79,'dmc2564 ข้อมูลดิบ'!$C$3:$C$165,0),24)</f>
        <v>13</v>
      </c>
      <c r="L78" s="105">
        <f>INDEX('dmc2564 ข้อมูลดิบ'!$C$3:$CR$167,MATCH($C79,'dmc2564 ข้อมูลดิบ'!$C$3:$C$165,0),28)</f>
        <v>13</v>
      </c>
      <c r="M78" s="104">
        <f>INDEX('dmc2564 ข้อมูลดิบ'!$C$3:$CR$167,MATCH($C79,'dmc2564 ข้อมูลดิบ'!$C$3:$C$165,0),32)</f>
        <v>13</v>
      </c>
      <c r="N78" s="104">
        <f>INDEX('dmc2564 ข้อมูลดิบ'!$C$3:$CR$167,MATCH($C79,'dmc2564 ข้อมูลดิบ'!$C$3:$C$165,0),36)</f>
        <v>12</v>
      </c>
      <c r="O78" s="104">
        <f>INDEX('dmc2564 ข้อมูลดิบ'!$C$3:$CR$167,MATCH($C79,'dmc2564 ข้อมูลดิบ'!$C$3:$C$165,0),40)</f>
        <v>14</v>
      </c>
      <c r="P78" s="104">
        <f>J78+K78+L78+M78+N78+O78</f>
        <v>76</v>
      </c>
      <c r="Q78" s="104">
        <f>INDEX('dmc2564 ข้อมูลดิบ'!$C$3:$CR$167,MATCH($C79,'dmc2564 ข้อมูลดิบ'!$C$3:$C$165,0),48)</f>
        <v>0</v>
      </c>
      <c r="R78" s="104">
        <f>INDEX('dmc2564 ข้อมูลดิบ'!$C$3:$CR$167,MATCH($C79,'dmc2564 ข้อมูลดิบ'!$C$3:$C$165,0),52)</f>
        <v>0</v>
      </c>
      <c r="S78" s="104">
        <f>INDEX('dmc2564 ข้อมูลดิบ'!$C$3:$CR$167,MATCH($C79,'dmc2564 ข้อมูลดิบ'!$C$3:$C$165,0),56)</f>
        <v>0</v>
      </c>
      <c r="T78" s="104">
        <f>Q78+R78+S78</f>
        <v>0</v>
      </c>
      <c r="U78" s="330">
        <f t="shared" si="19"/>
        <v>94</v>
      </c>
      <c r="W78" s="171"/>
      <c r="X78" s="171"/>
      <c r="Y78" s="171"/>
      <c r="Z78" s="171"/>
      <c r="AA78" s="171"/>
      <c r="AB78" s="171"/>
      <c r="AC78" s="171"/>
    </row>
    <row r="79" spans="2:29" ht="21" customHeight="1">
      <c r="B79" s="174"/>
      <c r="C79" s="175">
        <v>64020093</v>
      </c>
      <c r="D79" s="177" t="s">
        <v>1</v>
      </c>
      <c r="E79" s="107">
        <f t="shared" ref="E79:T79" si="21">E77+E78</f>
        <v>11</v>
      </c>
      <c r="F79" s="330">
        <f t="shared" si="21"/>
        <v>0</v>
      </c>
      <c r="G79" s="330">
        <f t="shared" si="21"/>
        <v>19</v>
      </c>
      <c r="H79" s="330">
        <f t="shared" si="21"/>
        <v>23</v>
      </c>
      <c r="I79" s="330">
        <f t="shared" si="21"/>
        <v>42</v>
      </c>
      <c r="J79" s="330">
        <f t="shared" si="21"/>
        <v>25</v>
      </c>
      <c r="K79" s="330">
        <f t="shared" si="21"/>
        <v>32</v>
      </c>
      <c r="L79" s="108">
        <f t="shared" si="21"/>
        <v>22</v>
      </c>
      <c r="M79" s="330">
        <f t="shared" si="21"/>
        <v>28</v>
      </c>
      <c r="N79" s="330">
        <f t="shared" si="21"/>
        <v>31</v>
      </c>
      <c r="O79" s="330">
        <f t="shared" si="21"/>
        <v>28</v>
      </c>
      <c r="P79" s="330">
        <f t="shared" si="21"/>
        <v>166</v>
      </c>
      <c r="Q79" s="330">
        <f t="shared" si="21"/>
        <v>0</v>
      </c>
      <c r="R79" s="330">
        <f t="shared" si="21"/>
        <v>0</v>
      </c>
      <c r="S79" s="330">
        <f t="shared" si="21"/>
        <v>0</v>
      </c>
      <c r="T79" s="330">
        <f t="shared" si="21"/>
        <v>0</v>
      </c>
      <c r="U79" s="330">
        <f t="shared" si="19"/>
        <v>208</v>
      </c>
      <c r="W79" s="171"/>
      <c r="X79" s="171"/>
      <c r="Y79" s="171"/>
      <c r="Z79" s="171"/>
      <c r="AA79" s="171"/>
      <c r="AB79" s="171"/>
      <c r="AC79" s="171"/>
    </row>
    <row r="80" spans="2:29" ht="21" customHeight="1" thickBot="1">
      <c r="B80" s="178"/>
      <c r="C80" s="179" t="s">
        <v>594</v>
      </c>
      <c r="D80" s="180" t="s">
        <v>15</v>
      </c>
      <c r="E80" s="111"/>
      <c r="F80" s="112">
        <f>INDEX('dmc2564 ข้อมูลดิบ'!$C$3:$CR$167,MATCH($C79,'dmc2564 ข้อมูลดิบ'!$C$3:$C$165,0),6)</f>
        <v>0</v>
      </c>
      <c r="G80" s="112">
        <f>INDEX('dmc2564 ข้อมูลดิบ'!$C$3:$CR$167,MATCH($C79,'dmc2564 ข้อมูลดิบ'!$C$3:$C$165,0),10)</f>
        <v>1</v>
      </c>
      <c r="H80" s="112">
        <f>INDEX('dmc2564 ข้อมูลดิบ'!$C$3:$CR$167,MATCH($C79,'dmc2564 ข้อมูลดิบ'!$C$3:$C$165,0),14)</f>
        <v>1</v>
      </c>
      <c r="I80" s="112">
        <f>SUM(F80:H80)</f>
        <v>2</v>
      </c>
      <c r="J80" s="112">
        <f>INDEX('dmc2564 ข้อมูลดิบ'!$C$3:$CR$167,MATCH($C79,'dmc2564 ข้อมูลดิบ'!$C$3:$C$165,0),22)</f>
        <v>1</v>
      </c>
      <c r="K80" s="112">
        <f>INDEX('dmc2564 ข้อมูลดิบ'!$C$3:$CR$167,MATCH($C79,'dmc2564 ข้อมูลดิบ'!$C$3:$C$165,0),26)</f>
        <v>1</v>
      </c>
      <c r="L80" s="111">
        <f>INDEX('dmc2564 ข้อมูลดิบ'!$C$3:$CR$167,MATCH($C79,'dmc2564 ข้อมูลดิบ'!$C$3:$C$165,0),30)</f>
        <v>1</v>
      </c>
      <c r="M80" s="112">
        <f>INDEX('dmc2564 ข้อมูลดิบ'!$C$3:$CR$167,MATCH($C79,'dmc2564 ข้อมูลดิบ'!$C$3:$C$165,0),34)</f>
        <v>1</v>
      </c>
      <c r="N80" s="112">
        <f>INDEX('dmc2564 ข้อมูลดิบ'!$C$3:$CR$167,MATCH($C79,'dmc2564 ข้อมูลดิบ'!$C$3:$C$165,0),38)</f>
        <v>1</v>
      </c>
      <c r="O80" s="112">
        <f>INDEX('dmc2564 ข้อมูลดิบ'!$C$3:$CR$167,MATCH($C79,'dmc2564 ข้อมูลดิบ'!$C$3:$C$165,0),42)</f>
        <v>1</v>
      </c>
      <c r="P80" s="112">
        <f>J80+K80+L80+M80+N80+O80</f>
        <v>6</v>
      </c>
      <c r="Q80" s="112">
        <f>INDEX('dmc2564 ข้อมูลดิบ'!$C$3:$CR$167,MATCH($C79,'dmc2564 ข้อมูลดิบ'!$C$3:$C$165,0),50)</f>
        <v>0</v>
      </c>
      <c r="R80" s="112">
        <f>INDEX('dmc2564 ข้อมูลดิบ'!$C$3:$CR$167,MATCH($C79,'dmc2564 ข้อมูลดิบ'!$C$3:$C$165,0),54)</f>
        <v>0</v>
      </c>
      <c r="S80" s="112">
        <f>INDEX('dmc2564 ข้อมูลดิบ'!$C$3:$CR$167,MATCH($C79,'dmc2564 ข้อมูลดิบ'!$C$3:$C$165,0),58)</f>
        <v>0</v>
      </c>
      <c r="T80" s="112">
        <f>Q80+R80+S80</f>
        <v>0</v>
      </c>
      <c r="U80" s="113">
        <f t="shared" si="19"/>
        <v>8</v>
      </c>
      <c r="W80" s="171"/>
      <c r="X80" s="171"/>
      <c r="Y80" s="171"/>
      <c r="Z80" s="171"/>
      <c r="AA80" s="171"/>
      <c r="AB80" s="171"/>
      <c r="AC80" s="171"/>
    </row>
    <row r="81" spans="2:29" ht="21" customHeight="1" thickTop="1">
      <c r="B81" s="174">
        <v>20</v>
      </c>
      <c r="C81" s="172" t="s">
        <v>55</v>
      </c>
      <c r="D81" s="173" t="s">
        <v>18</v>
      </c>
      <c r="E81" s="86">
        <f>VLOOKUP(C83,'จำนวนครู 25มิย64'!$A$3:$E$164,3,TRUE)</f>
        <v>3</v>
      </c>
      <c r="F81" s="86">
        <f>INDEX('dmc2564 ข้อมูลดิบ'!$C$3:$CR$167,MATCH($C83,'dmc2564 ข้อมูลดิบ'!$C$3:$C$165,0),3)</f>
        <v>5</v>
      </c>
      <c r="G81" s="86">
        <f>INDEX('dmc2564 ข้อมูลดิบ'!$C$3:$CR$167,MATCH($C83,'dmc2564 ข้อมูลดิบ'!$C$3:$C$165,0),7)</f>
        <v>5</v>
      </c>
      <c r="H81" s="86">
        <f>INDEX('dmc2564 ข้อมูลดิบ'!$C$3:$CR$167,MATCH($C83,'dmc2564 ข้อมูลดิบ'!$C$3:$C$165,0),11)</f>
        <v>11</v>
      </c>
      <c r="I81" s="86">
        <f>SUM(F81:H81)</f>
        <v>21</v>
      </c>
      <c r="J81" s="86">
        <f>INDEX('dmc2564 ข้อมูลดิบ'!$C$3:$CR$167,MATCH($C83,'dmc2564 ข้อมูลดิบ'!$C$3:$C$165,0),19)</f>
        <v>8</v>
      </c>
      <c r="K81" s="86">
        <f>INDEX('dmc2564 ข้อมูลดิบ'!$C$3:$CR$167,MATCH($C83,'dmc2564 ข้อมูลดิบ'!$C$3:$C$165,0),23)</f>
        <v>6</v>
      </c>
      <c r="L81" s="100">
        <f>INDEX('dmc2564 ข้อมูลดิบ'!$C$3:$CR$167,MATCH($C83,'dmc2564 ข้อมูลดิบ'!$C$3:$C$165,0),27)</f>
        <v>6</v>
      </c>
      <c r="M81" s="86">
        <f>INDEX('dmc2564 ข้อมูลดิบ'!$C$3:$CR$167,MATCH($C83,'dmc2564 ข้อมูลดิบ'!$C$3:$C$165,0),31)</f>
        <v>14</v>
      </c>
      <c r="N81" s="86">
        <f>INDEX('dmc2564 ข้อมูลดิบ'!$C$3:$CR$167,MATCH($C83,'dmc2564 ข้อมูลดิบ'!$C$3:$C$165,0),35)</f>
        <v>12</v>
      </c>
      <c r="O81" s="86">
        <f>INDEX('dmc2564 ข้อมูลดิบ'!$C$3:$CR$167,MATCH($C83,'dmc2564 ข้อมูลดิบ'!$C$3:$C$165,0),39)</f>
        <v>10</v>
      </c>
      <c r="P81" s="86">
        <f>J81+K81+L81+M81+N81+O81</f>
        <v>56</v>
      </c>
      <c r="Q81" s="86">
        <f>INDEX('dmc2564 ข้อมูลดิบ'!$C$3:$CR$167,MATCH($C83,'dmc2564 ข้อมูลดิบ'!$C$3:$C$165,0),47)</f>
        <v>0</v>
      </c>
      <c r="R81" s="86">
        <f>INDEX('dmc2564 ข้อมูลดิบ'!$C$3:$CR$167,MATCH($C83,'dmc2564 ข้อมูลดิบ'!$C$3:$C$165,0),51)</f>
        <v>0</v>
      </c>
      <c r="S81" s="86">
        <f>INDEX('dmc2564 ข้อมูลดิบ'!$C$3:$CR$167,MATCH($C83,'dmc2564 ข้อมูลดิบ'!$C$3:$C$165,0),55)</f>
        <v>0</v>
      </c>
      <c r="T81" s="86">
        <f>Q81+R81+S81</f>
        <v>0</v>
      </c>
      <c r="U81" s="101">
        <f t="shared" si="19"/>
        <v>77</v>
      </c>
      <c r="W81" s="171"/>
      <c r="X81" s="171"/>
      <c r="Y81" s="171"/>
      <c r="Z81" s="171"/>
      <c r="AA81" s="171"/>
      <c r="AB81" s="171"/>
      <c r="AC81" s="171"/>
    </row>
    <row r="82" spans="2:29" ht="21" customHeight="1">
      <c r="B82" s="174"/>
      <c r="C82" s="175" t="s">
        <v>56</v>
      </c>
      <c r="D82" s="176" t="s">
        <v>20</v>
      </c>
      <c r="E82" s="86">
        <f>VLOOKUP(C83,'จำนวนครู 25มิย64'!$A$3:$E$164,4,TRUE)</f>
        <v>9</v>
      </c>
      <c r="F82" s="104">
        <f>INDEX('dmc2564 ข้อมูลดิบ'!$C$3:$CR$167,MATCH($C83,'dmc2564 ข้อมูลดิบ'!$C$3:$C$165,0),4)</f>
        <v>5</v>
      </c>
      <c r="G82" s="104">
        <f>INDEX('dmc2564 ข้อมูลดิบ'!$C$3:$CR$167,MATCH($C83,'dmc2564 ข้อมูลดิบ'!$C$3:$C$165,0),8)</f>
        <v>7</v>
      </c>
      <c r="H82" s="104">
        <f>INDEX('dmc2564 ข้อมูลดิบ'!$C$3:$CR$167,MATCH($C83,'dmc2564 ข้อมูลดิบ'!$C$3:$C$165,0),12)</f>
        <v>8</v>
      </c>
      <c r="I82" s="104">
        <f>SUM(F82:H82)</f>
        <v>20</v>
      </c>
      <c r="J82" s="104">
        <f>INDEX('dmc2564 ข้อมูลดิบ'!$C$3:$CR$167,MATCH($C83,'dmc2564 ข้อมูลดิบ'!$C$3:$C$165,0),20)</f>
        <v>10</v>
      </c>
      <c r="K82" s="104">
        <f>INDEX('dmc2564 ข้อมูลดิบ'!$C$3:$CR$167,MATCH($C83,'dmc2564 ข้อมูลดิบ'!$C$3:$C$165,0),24)</f>
        <v>7</v>
      </c>
      <c r="L82" s="105">
        <f>INDEX('dmc2564 ข้อมูลดิบ'!$C$3:$CR$167,MATCH($C83,'dmc2564 ข้อมูลดิบ'!$C$3:$C$165,0),28)</f>
        <v>4</v>
      </c>
      <c r="M82" s="104">
        <f>INDEX('dmc2564 ข้อมูลดิบ'!$C$3:$CR$167,MATCH($C83,'dmc2564 ข้อมูลดิบ'!$C$3:$C$165,0),32)</f>
        <v>14</v>
      </c>
      <c r="N82" s="104">
        <f>INDEX('dmc2564 ข้อมูลดิบ'!$C$3:$CR$167,MATCH($C83,'dmc2564 ข้อมูลดิบ'!$C$3:$C$165,0),36)</f>
        <v>6</v>
      </c>
      <c r="O82" s="104">
        <f>INDEX('dmc2564 ข้อมูลดิบ'!$C$3:$CR$167,MATCH($C83,'dmc2564 ข้อมูลดิบ'!$C$3:$C$165,0),40)</f>
        <v>10</v>
      </c>
      <c r="P82" s="104">
        <f>J82+K82+L82+M82+N82+O82</f>
        <v>51</v>
      </c>
      <c r="Q82" s="104">
        <f>INDEX('dmc2564 ข้อมูลดิบ'!$C$3:$CR$167,MATCH($C83,'dmc2564 ข้อมูลดิบ'!$C$3:$C$165,0),48)</f>
        <v>0</v>
      </c>
      <c r="R82" s="104">
        <f>INDEX('dmc2564 ข้อมูลดิบ'!$C$3:$CR$167,MATCH($C83,'dmc2564 ข้อมูลดิบ'!$C$3:$C$165,0),52)</f>
        <v>0</v>
      </c>
      <c r="S82" s="104">
        <f>INDEX('dmc2564 ข้อมูลดิบ'!$C$3:$CR$167,MATCH($C83,'dmc2564 ข้อมูลดิบ'!$C$3:$C$165,0),56)</f>
        <v>0</v>
      </c>
      <c r="T82" s="104">
        <f>Q82+R82+S82</f>
        <v>0</v>
      </c>
      <c r="U82" s="330">
        <f t="shared" si="19"/>
        <v>71</v>
      </c>
      <c r="W82" s="171"/>
      <c r="X82" s="171"/>
      <c r="Y82" s="171"/>
      <c r="Z82" s="171"/>
      <c r="AA82" s="171"/>
      <c r="AB82" s="171"/>
      <c r="AC82" s="171"/>
    </row>
    <row r="83" spans="2:29" ht="21" customHeight="1">
      <c r="B83" s="174"/>
      <c r="C83" s="175">
        <v>64020094</v>
      </c>
      <c r="D83" s="177" t="s">
        <v>1</v>
      </c>
      <c r="E83" s="107">
        <f>E81+E82</f>
        <v>12</v>
      </c>
      <c r="F83" s="330">
        <f t="shared" ref="F83:T83" si="22">F81+F82</f>
        <v>10</v>
      </c>
      <c r="G83" s="330">
        <f t="shared" si="22"/>
        <v>12</v>
      </c>
      <c r="H83" s="330">
        <f t="shared" si="22"/>
        <v>19</v>
      </c>
      <c r="I83" s="330">
        <f t="shared" si="22"/>
        <v>41</v>
      </c>
      <c r="J83" s="330">
        <f t="shared" si="22"/>
        <v>18</v>
      </c>
      <c r="K83" s="330">
        <f t="shared" si="22"/>
        <v>13</v>
      </c>
      <c r="L83" s="108">
        <f t="shared" si="22"/>
        <v>10</v>
      </c>
      <c r="M83" s="330">
        <f t="shared" si="22"/>
        <v>28</v>
      </c>
      <c r="N83" s="330">
        <f t="shared" si="22"/>
        <v>18</v>
      </c>
      <c r="O83" s="330">
        <f t="shared" si="22"/>
        <v>20</v>
      </c>
      <c r="P83" s="330">
        <f t="shared" si="22"/>
        <v>107</v>
      </c>
      <c r="Q83" s="330">
        <f t="shared" si="22"/>
        <v>0</v>
      </c>
      <c r="R83" s="330">
        <f t="shared" si="22"/>
        <v>0</v>
      </c>
      <c r="S83" s="330">
        <f t="shared" si="22"/>
        <v>0</v>
      </c>
      <c r="T83" s="330">
        <f t="shared" si="22"/>
        <v>0</v>
      </c>
      <c r="U83" s="330">
        <f t="shared" si="19"/>
        <v>148</v>
      </c>
      <c r="W83" s="171"/>
      <c r="X83" s="171"/>
      <c r="Y83" s="171"/>
      <c r="Z83" s="171"/>
      <c r="AA83" s="171"/>
      <c r="AB83" s="171"/>
      <c r="AC83" s="171"/>
    </row>
    <row r="84" spans="2:29" ht="21" customHeight="1" thickBot="1">
      <c r="B84" s="178"/>
      <c r="C84" s="179" t="s">
        <v>497</v>
      </c>
      <c r="D84" s="180" t="s">
        <v>15</v>
      </c>
      <c r="E84" s="111"/>
      <c r="F84" s="112">
        <f>INDEX('dmc2564 ข้อมูลดิบ'!$C$3:$CR$167,MATCH($C83,'dmc2564 ข้อมูลดิบ'!$C$3:$C$165,0),6)</f>
        <v>1</v>
      </c>
      <c r="G84" s="112">
        <f>INDEX('dmc2564 ข้อมูลดิบ'!$C$3:$CR$167,MATCH($C83,'dmc2564 ข้อมูลดิบ'!$C$3:$C$165,0),10)</f>
        <v>1</v>
      </c>
      <c r="H84" s="112">
        <f>INDEX('dmc2564 ข้อมูลดิบ'!$C$3:$CR$167,MATCH($C83,'dmc2564 ข้อมูลดิบ'!$C$3:$C$165,0),14)</f>
        <v>1</v>
      </c>
      <c r="I84" s="112">
        <f>SUM(F84:H84)</f>
        <v>3</v>
      </c>
      <c r="J84" s="112">
        <f>INDEX('dmc2564 ข้อมูลดิบ'!$C$3:$CR$167,MATCH($C83,'dmc2564 ข้อมูลดิบ'!$C$3:$C$165,0),22)</f>
        <v>1</v>
      </c>
      <c r="K84" s="112">
        <f>INDEX('dmc2564 ข้อมูลดิบ'!$C$3:$CR$167,MATCH($C83,'dmc2564 ข้อมูลดิบ'!$C$3:$C$165,0),26)</f>
        <v>1</v>
      </c>
      <c r="L84" s="111">
        <f>INDEX('dmc2564 ข้อมูลดิบ'!$C$3:$CR$167,MATCH($C83,'dmc2564 ข้อมูลดิบ'!$C$3:$C$165,0),30)</f>
        <v>1</v>
      </c>
      <c r="M84" s="112">
        <f>INDEX('dmc2564 ข้อมูลดิบ'!$C$3:$CR$167,MATCH($C83,'dmc2564 ข้อมูลดิบ'!$C$3:$C$165,0),34)</f>
        <v>1</v>
      </c>
      <c r="N84" s="112">
        <f>INDEX('dmc2564 ข้อมูลดิบ'!$C$3:$CR$167,MATCH($C83,'dmc2564 ข้อมูลดิบ'!$C$3:$C$165,0),38)</f>
        <v>1</v>
      </c>
      <c r="O84" s="112">
        <f>INDEX('dmc2564 ข้อมูลดิบ'!$C$3:$CR$167,MATCH($C83,'dmc2564 ข้อมูลดิบ'!$C$3:$C$165,0),42)</f>
        <v>1</v>
      </c>
      <c r="P84" s="112">
        <f>J84+K84+L84+M84+N84+O84</f>
        <v>6</v>
      </c>
      <c r="Q84" s="112">
        <f>INDEX('dmc2564 ข้อมูลดิบ'!$C$3:$CR$167,MATCH($C83,'dmc2564 ข้อมูลดิบ'!$C$3:$C$165,0),50)</f>
        <v>0</v>
      </c>
      <c r="R84" s="112">
        <f>INDEX('dmc2564 ข้อมูลดิบ'!$C$3:$CR$167,MATCH($C83,'dmc2564 ข้อมูลดิบ'!$C$3:$C$165,0),54)</f>
        <v>0</v>
      </c>
      <c r="S84" s="112">
        <f>INDEX('dmc2564 ข้อมูลดิบ'!$C$3:$CR$167,MATCH($C83,'dmc2564 ข้อมูลดิบ'!$C$3:$C$165,0),58)</f>
        <v>0</v>
      </c>
      <c r="T84" s="112">
        <f>Q84+R84+S84</f>
        <v>0</v>
      </c>
      <c r="U84" s="113">
        <f t="shared" si="19"/>
        <v>9</v>
      </c>
      <c r="W84" s="171"/>
      <c r="X84" s="171"/>
      <c r="Y84" s="171"/>
      <c r="Z84" s="171"/>
      <c r="AA84" s="171"/>
      <c r="AB84" s="171"/>
      <c r="AC84" s="171"/>
    </row>
    <row r="85" spans="2:29" ht="21" customHeight="1" thickTop="1">
      <c r="B85" s="174">
        <v>21</v>
      </c>
      <c r="C85" s="172" t="s">
        <v>57</v>
      </c>
      <c r="D85" s="173" t="s">
        <v>18</v>
      </c>
      <c r="E85" s="86">
        <f>VLOOKUP(C87,'จำนวนครู 25มิย64'!$A$3:$E$164,3,TRUE)</f>
        <v>1</v>
      </c>
      <c r="F85" s="86">
        <f>INDEX('dmc2564 ข้อมูลดิบ'!$C$3:$CR$167,MATCH($C87,'dmc2564 ข้อมูลดิบ'!$C$3:$C$165,0),3)</f>
        <v>0</v>
      </c>
      <c r="G85" s="86">
        <f>INDEX('dmc2564 ข้อมูลดิบ'!$C$3:$CR$167,MATCH($C87,'dmc2564 ข้อมูลดิบ'!$C$3:$C$165,0),7)</f>
        <v>0</v>
      </c>
      <c r="H85" s="86">
        <f>INDEX('dmc2564 ข้อมูลดิบ'!$C$3:$CR$167,MATCH($C87,'dmc2564 ข้อมูลดิบ'!$C$3:$C$165,0),11)</f>
        <v>4</v>
      </c>
      <c r="I85" s="86">
        <f>SUM(F85:H85)</f>
        <v>4</v>
      </c>
      <c r="J85" s="86">
        <f>INDEX('dmc2564 ข้อมูลดิบ'!$C$3:$CR$167,MATCH($C87,'dmc2564 ข้อมูลดิบ'!$C$3:$C$165,0),19)</f>
        <v>0</v>
      </c>
      <c r="K85" s="86">
        <f>INDEX('dmc2564 ข้อมูลดิบ'!$C$3:$CR$167,MATCH($C87,'dmc2564 ข้อมูลดิบ'!$C$3:$C$165,0),23)</f>
        <v>1</v>
      </c>
      <c r="L85" s="100">
        <f>INDEX('dmc2564 ข้อมูลดิบ'!$C$3:$CR$167,MATCH($C87,'dmc2564 ข้อมูลดิบ'!$C$3:$C$165,0),27)</f>
        <v>3</v>
      </c>
      <c r="M85" s="86">
        <f>INDEX('dmc2564 ข้อมูลดิบ'!$C$3:$CR$167,MATCH($C87,'dmc2564 ข้อมูลดิบ'!$C$3:$C$165,0),31)</f>
        <v>2</v>
      </c>
      <c r="N85" s="86">
        <f>INDEX('dmc2564 ข้อมูลดิบ'!$C$3:$CR$167,MATCH($C87,'dmc2564 ข้อมูลดิบ'!$C$3:$C$165,0),35)</f>
        <v>0</v>
      </c>
      <c r="O85" s="86">
        <f>INDEX('dmc2564 ข้อมูลดิบ'!$C$3:$CR$167,MATCH($C87,'dmc2564 ข้อมูลดิบ'!$C$3:$C$165,0),39)</f>
        <v>0</v>
      </c>
      <c r="P85" s="86">
        <f>J85+K85+L85+M85+N85+O85</f>
        <v>6</v>
      </c>
      <c r="Q85" s="86">
        <f>INDEX('dmc2564 ข้อมูลดิบ'!$C$3:$CR$167,MATCH($C87,'dmc2564 ข้อมูลดิบ'!$C$3:$C$165,0),47)</f>
        <v>0</v>
      </c>
      <c r="R85" s="86">
        <f>INDEX('dmc2564 ข้อมูลดิบ'!$C$3:$CR$167,MATCH($C87,'dmc2564 ข้อมูลดิบ'!$C$3:$C$165,0),51)</f>
        <v>0</v>
      </c>
      <c r="S85" s="86">
        <f>INDEX('dmc2564 ข้อมูลดิบ'!$C$3:$CR$167,MATCH($C87,'dmc2564 ข้อมูลดิบ'!$C$3:$C$165,0),55)</f>
        <v>0</v>
      </c>
      <c r="T85" s="86">
        <f>Q85+R85+S85</f>
        <v>0</v>
      </c>
      <c r="U85" s="101">
        <f t="shared" si="19"/>
        <v>10</v>
      </c>
      <c r="W85" s="171"/>
      <c r="X85" s="171"/>
      <c r="Y85" s="171"/>
      <c r="Z85" s="171"/>
      <c r="AA85" s="171"/>
      <c r="AB85" s="171"/>
      <c r="AC85" s="171"/>
    </row>
    <row r="86" spans="2:29" ht="21" customHeight="1">
      <c r="B86" s="174"/>
      <c r="C86" s="175" t="s">
        <v>58</v>
      </c>
      <c r="D86" s="176" t="s">
        <v>20</v>
      </c>
      <c r="E86" s="86">
        <f>VLOOKUP(C87,'จำนวนครู 25มิย64'!$A$3:$E$164,4,TRUE)</f>
        <v>0</v>
      </c>
      <c r="F86" s="104">
        <f>INDEX('dmc2564 ข้อมูลดิบ'!$C$3:$CR$167,MATCH($C87,'dmc2564 ข้อมูลดิบ'!$C$3:$C$165,0),4)</f>
        <v>0</v>
      </c>
      <c r="G86" s="104">
        <f>INDEX('dmc2564 ข้อมูลดิบ'!$C$3:$CR$167,MATCH($C87,'dmc2564 ข้อมูลดิบ'!$C$3:$C$165,0),8)</f>
        <v>0</v>
      </c>
      <c r="H86" s="104">
        <f>INDEX('dmc2564 ข้อมูลดิบ'!$C$3:$CR$167,MATCH($C87,'dmc2564 ข้อมูลดิบ'!$C$3:$C$165,0),12)</f>
        <v>0</v>
      </c>
      <c r="I86" s="104">
        <f>SUM(F86:H86)</f>
        <v>0</v>
      </c>
      <c r="J86" s="104">
        <f>INDEX('dmc2564 ข้อมูลดิบ'!$C$3:$CR$167,MATCH($C87,'dmc2564 ข้อมูลดิบ'!$C$3:$C$165,0),20)</f>
        <v>0</v>
      </c>
      <c r="K86" s="104">
        <f>INDEX('dmc2564 ข้อมูลดิบ'!$C$3:$CR$167,MATCH($C87,'dmc2564 ข้อมูลดิบ'!$C$3:$C$165,0),24)</f>
        <v>5</v>
      </c>
      <c r="L86" s="105">
        <f>INDEX('dmc2564 ข้อมูลดิบ'!$C$3:$CR$167,MATCH($C87,'dmc2564 ข้อมูลดิบ'!$C$3:$C$165,0),28)</f>
        <v>0</v>
      </c>
      <c r="M86" s="104">
        <f>INDEX('dmc2564 ข้อมูลดิบ'!$C$3:$CR$167,MATCH($C87,'dmc2564 ข้อมูลดิบ'!$C$3:$C$165,0),32)</f>
        <v>1</v>
      </c>
      <c r="N86" s="104">
        <f>INDEX('dmc2564 ข้อมูลดิบ'!$C$3:$CR$167,MATCH($C87,'dmc2564 ข้อมูลดิบ'!$C$3:$C$165,0),36)</f>
        <v>1</v>
      </c>
      <c r="O86" s="104">
        <f>INDEX('dmc2564 ข้อมูลดิบ'!$C$3:$CR$167,MATCH($C87,'dmc2564 ข้อมูลดิบ'!$C$3:$C$165,0),40)</f>
        <v>0</v>
      </c>
      <c r="P86" s="104">
        <f>J86+K86+L86+M86+N86+O86</f>
        <v>7</v>
      </c>
      <c r="Q86" s="104">
        <f>INDEX('dmc2564 ข้อมูลดิบ'!$C$3:$CR$167,MATCH($C87,'dmc2564 ข้อมูลดิบ'!$C$3:$C$165,0),48)</f>
        <v>0</v>
      </c>
      <c r="R86" s="104">
        <f>INDEX('dmc2564 ข้อมูลดิบ'!$C$3:$CR$167,MATCH($C87,'dmc2564 ข้อมูลดิบ'!$C$3:$C$165,0),52)</f>
        <v>0</v>
      </c>
      <c r="S86" s="104">
        <f>INDEX('dmc2564 ข้อมูลดิบ'!$C$3:$CR$167,MATCH($C87,'dmc2564 ข้อมูลดิบ'!$C$3:$C$165,0),56)</f>
        <v>0</v>
      </c>
      <c r="T86" s="104">
        <f>Q86+R86+S86</f>
        <v>0</v>
      </c>
      <c r="U86" s="330">
        <f t="shared" si="19"/>
        <v>7</v>
      </c>
      <c r="W86" s="171"/>
      <c r="X86" s="171"/>
      <c r="Y86" s="171"/>
      <c r="Z86" s="171"/>
      <c r="AA86" s="171"/>
      <c r="AB86" s="171"/>
      <c r="AC86" s="171"/>
    </row>
    <row r="87" spans="2:29" ht="21" customHeight="1">
      <c r="B87" s="174"/>
      <c r="C87" s="175">
        <v>64020095</v>
      </c>
      <c r="D87" s="177" t="s">
        <v>1</v>
      </c>
      <c r="E87" s="107">
        <f>E85+E86</f>
        <v>1</v>
      </c>
      <c r="F87" s="330">
        <f t="shared" ref="F87:T87" si="23">F85+F86</f>
        <v>0</v>
      </c>
      <c r="G87" s="330">
        <f t="shared" si="23"/>
        <v>0</v>
      </c>
      <c r="H87" s="330">
        <f t="shared" si="23"/>
        <v>4</v>
      </c>
      <c r="I87" s="330">
        <f t="shared" si="23"/>
        <v>4</v>
      </c>
      <c r="J87" s="330">
        <f t="shared" si="23"/>
        <v>0</v>
      </c>
      <c r="K87" s="330">
        <f t="shared" si="23"/>
        <v>6</v>
      </c>
      <c r="L87" s="108">
        <f t="shared" si="23"/>
        <v>3</v>
      </c>
      <c r="M87" s="330">
        <f t="shared" si="23"/>
        <v>3</v>
      </c>
      <c r="N87" s="330">
        <f t="shared" si="23"/>
        <v>1</v>
      </c>
      <c r="O87" s="330">
        <f t="shared" si="23"/>
        <v>0</v>
      </c>
      <c r="P87" s="330">
        <f t="shared" si="23"/>
        <v>13</v>
      </c>
      <c r="Q87" s="330">
        <f t="shared" si="23"/>
        <v>0</v>
      </c>
      <c r="R87" s="330">
        <f t="shared" si="23"/>
        <v>0</v>
      </c>
      <c r="S87" s="330">
        <f t="shared" si="23"/>
        <v>0</v>
      </c>
      <c r="T87" s="330">
        <f t="shared" si="23"/>
        <v>0</v>
      </c>
      <c r="U87" s="330">
        <f t="shared" si="19"/>
        <v>17</v>
      </c>
      <c r="W87" s="171"/>
      <c r="X87" s="171"/>
      <c r="Y87" s="171"/>
      <c r="Z87" s="171"/>
      <c r="AA87" s="171"/>
      <c r="AB87" s="171"/>
      <c r="AC87" s="171"/>
    </row>
    <row r="88" spans="2:29" ht="21" customHeight="1" thickBot="1">
      <c r="B88" s="178"/>
      <c r="C88" s="179" t="s">
        <v>549</v>
      </c>
      <c r="D88" s="180" t="s">
        <v>15</v>
      </c>
      <c r="E88" s="111"/>
      <c r="F88" s="112">
        <f>INDEX('dmc2564 ข้อมูลดิบ'!$C$3:$CR$167,MATCH($C87,'dmc2564 ข้อมูลดิบ'!$C$3:$C$165,0),6)</f>
        <v>0</v>
      </c>
      <c r="G88" s="112">
        <f>INDEX('dmc2564 ข้อมูลดิบ'!$C$3:$CR$167,MATCH($C87,'dmc2564 ข้อมูลดิบ'!$C$3:$C$165,0),10)</f>
        <v>0</v>
      </c>
      <c r="H88" s="112">
        <f>INDEX('dmc2564 ข้อมูลดิบ'!$C$3:$CR$167,MATCH($C87,'dmc2564 ข้อมูลดิบ'!$C$3:$C$165,0),14)</f>
        <v>1</v>
      </c>
      <c r="I88" s="112">
        <f>SUM(F88:H88)</f>
        <v>1</v>
      </c>
      <c r="J88" s="112">
        <f>INDEX('dmc2564 ข้อมูลดิบ'!$C$3:$CR$167,MATCH($C87,'dmc2564 ข้อมูลดิบ'!$C$3:$C$165,0),22)</f>
        <v>0</v>
      </c>
      <c r="K88" s="112">
        <f>INDEX('dmc2564 ข้อมูลดิบ'!$C$3:$CR$167,MATCH($C87,'dmc2564 ข้อมูลดิบ'!$C$3:$C$165,0),26)</f>
        <v>1</v>
      </c>
      <c r="L88" s="111">
        <f>INDEX('dmc2564 ข้อมูลดิบ'!$C$3:$CR$167,MATCH($C87,'dmc2564 ข้อมูลดิบ'!$C$3:$C$165,0),30)</f>
        <v>1</v>
      </c>
      <c r="M88" s="112">
        <f>INDEX('dmc2564 ข้อมูลดิบ'!$C$3:$CR$167,MATCH($C87,'dmc2564 ข้อมูลดิบ'!$C$3:$C$165,0),34)</f>
        <v>1</v>
      </c>
      <c r="N88" s="112">
        <f>INDEX('dmc2564 ข้อมูลดิบ'!$C$3:$CR$167,MATCH($C87,'dmc2564 ข้อมูลดิบ'!$C$3:$C$165,0),38)</f>
        <v>1</v>
      </c>
      <c r="O88" s="112">
        <f>INDEX('dmc2564 ข้อมูลดิบ'!$C$3:$CR$167,MATCH($C87,'dmc2564 ข้อมูลดิบ'!$C$3:$C$165,0),42)</f>
        <v>0</v>
      </c>
      <c r="P88" s="112">
        <f>J88+K88+L88+M88+N88+O88</f>
        <v>4</v>
      </c>
      <c r="Q88" s="112">
        <f>INDEX('dmc2564 ข้อมูลดิบ'!$C$3:$CR$167,MATCH($C87,'dmc2564 ข้อมูลดิบ'!$C$3:$C$165,0),50)</f>
        <v>0</v>
      </c>
      <c r="R88" s="112">
        <f>INDEX('dmc2564 ข้อมูลดิบ'!$C$3:$CR$167,MATCH($C87,'dmc2564 ข้อมูลดิบ'!$C$3:$C$165,0),54)</f>
        <v>0</v>
      </c>
      <c r="S88" s="112">
        <f>INDEX('dmc2564 ข้อมูลดิบ'!$C$3:$CR$167,MATCH($C87,'dmc2564 ข้อมูลดิบ'!$C$3:$C$165,0),58)</f>
        <v>0</v>
      </c>
      <c r="T88" s="112">
        <f>Q88+R88+S88</f>
        <v>0</v>
      </c>
      <c r="U88" s="113">
        <f t="shared" si="19"/>
        <v>5</v>
      </c>
      <c r="W88" s="171"/>
      <c r="X88" s="171"/>
      <c r="Y88" s="171"/>
      <c r="Z88" s="171"/>
      <c r="AA88" s="171"/>
      <c r="AB88" s="171"/>
      <c r="AC88" s="171"/>
    </row>
    <row r="89" spans="2:29" ht="21" customHeight="1" thickTop="1">
      <c r="B89" s="174">
        <v>22</v>
      </c>
      <c r="C89" s="172" t="s">
        <v>343</v>
      </c>
      <c r="D89" s="173" t="s">
        <v>18</v>
      </c>
      <c r="E89" s="86">
        <f>VLOOKUP(C91,'จำนวนครู 25มิย64'!$A$3:$E$164,3,TRUE)</f>
        <v>3</v>
      </c>
      <c r="F89" s="86">
        <f>INDEX('dmc2564 ข้อมูลดิบ'!$C$3:$CR$167,MATCH($C91,'dmc2564 ข้อมูลดิบ'!$C$3:$C$165,0),3)</f>
        <v>3</v>
      </c>
      <c r="G89" s="86">
        <f>INDEX('dmc2564 ข้อมูลดิบ'!$C$3:$CR$167,MATCH($C91,'dmc2564 ข้อมูลดิบ'!$C$3:$C$165,0),7)</f>
        <v>8</v>
      </c>
      <c r="H89" s="86">
        <f>INDEX('dmc2564 ข้อมูลดิบ'!$C$3:$CR$167,MATCH($C91,'dmc2564 ข้อมูลดิบ'!$C$3:$C$165,0),11)</f>
        <v>7</v>
      </c>
      <c r="I89" s="86">
        <f>SUM(F89:H89)</f>
        <v>18</v>
      </c>
      <c r="J89" s="86">
        <f>INDEX('dmc2564 ข้อมูลดิบ'!$C$3:$CR$167,MATCH($C91,'dmc2564 ข้อมูลดิบ'!$C$3:$C$165,0),19)</f>
        <v>5</v>
      </c>
      <c r="K89" s="86">
        <f>INDEX('dmc2564 ข้อมูลดิบ'!$C$3:$CR$167,MATCH($C91,'dmc2564 ข้อมูลดิบ'!$C$3:$C$165,0),23)</f>
        <v>9</v>
      </c>
      <c r="L89" s="100">
        <f>INDEX('dmc2564 ข้อมูลดิบ'!$C$3:$CR$167,MATCH($C91,'dmc2564 ข้อมูลดิบ'!$C$3:$C$165,0),27)</f>
        <v>6</v>
      </c>
      <c r="M89" s="86">
        <f>INDEX('dmc2564 ข้อมูลดิบ'!$C$3:$CR$167,MATCH($C91,'dmc2564 ข้อมูลดิบ'!$C$3:$C$165,0),31)</f>
        <v>9</v>
      </c>
      <c r="N89" s="86">
        <f>INDEX('dmc2564 ข้อมูลดิบ'!$C$3:$CR$167,MATCH($C91,'dmc2564 ข้อมูลดิบ'!$C$3:$C$165,0),35)</f>
        <v>8</v>
      </c>
      <c r="O89" s="86">
        <f>INDEX('dmc2564 ข้อมูลดิบ'!$C$3:$CR$167,MATCH($C91,'dmc2564 ข้อมูลดิบ'!$C$3:$C$165,0),39)</f>
        <v>8</v>
      </c>
      <c r="P89" s="86">
        <f>J89+K89+L89+M89+N89+O89</f>
        <v>45</v>
      </c>
      <c r="Q89" s="86">
        <f>INDEX('dmc2564 ข้อมูลดิบ'!$C$3:$CR$167,MATCH($C91,'dmc2564 ข้อมูลดิบ'!$C$3:$C$165,0),47)</f>
        <v>0</v>
      </c>
      <c r="R89" s="86">
        <f>INDEX('dmc2564 ข้อมูลดิบ'!$C$3:$CR$167,MATCH($C91,'dmc2564 ข้อมูลดิบ'!$C$3:$C$165,0),51)</f>
        <v>0</v>
      </c>
      <c r="S89" s="86">
        <f>INDEX('dmc2564 ข้อมูลดิบ'!$C$3:$CR$167,MATCH($C91,'dmc2564 ข้อมูลดิบ'!$C$3:$C$165,0),55)</f>
        <v>0</v>
      </c>
      <c r="T89" s="86">
        <f>Q89+R89+S89</f>
        <v>0</v>
      </c>
      <c r="U89" s="101">
        <f t="shared" si="19"/>
        <v>63</v>
      </c>
      <c r="W89" s="171"/>
      <c r="X89" s="171"/>
      <c r="Y89" s="171"/>
      <c r="Z89" s="171"/>
      <c r="AA89" s="171"/>
      <c r="AB89" s="171"/>
      <c r="AC89" s="171"/>
    </row>
    <row r="90" spans="2:29" ht="21" customHeight="1">
      <c r="B90" s="174"/>
      <c r="C90" s="175" t="s">
        <v>65</v>
      </c>
      <c r="D90" s="176" t="s">
        <v>20</v>
      </c>
      <c r="E90" s="86">
        <f>VLOOKUP(C91,'จำนวนครู 25มิย64'!$A$3:$E$164,4,TRUE)</f>
        <v>8</v>
      </c>
      <c r="F90" s="104">
        <f>INDEX('dmc2564 ข้อมูลดิบ'!$C$3:$CR$167,MATCH($C91,'dmc2564 ข้อมูลดิบ'!$C$3:$C$165,0),4)</f>
        <v>6</v>
      </c>
      <c r="G90" s="104">
        <f>INDEX('dmc2564 ข้อมูลดิบ'!$C$3:$CR$167,MATCH($C91,'dmc2564 ข้อมูลดิบ'!$C$3:$C$165,0),8)</f>
        <v>7</v>
      </c>
      <c r="H90" s="104">
        <f>INDEX('dmc2564 ข้อมูลดิบ'!$C$3:$CR$167,MATCH($C91,'dmc2564 ข้อมูลดิบ'!$C$3:$C$165,0),12)</f>
        <v>9</v>
      </c>
      <c r="I90" s="104">
        <f>SUM(F90:H90)</f>
        <v>22</v>
      </c>
      <c r="J90" s="104">
        <f>INDEX('dmc2564 ข้อมูลดิบ'!$C$3:$CR$167,MATCH($C91,'dmc2564 ข้อมูลดิบ'!$C$3:$C$165,0),20)</f>
        <v>9</v>
      </c>
      <c r="K90" s="104">
        <f>INDEX('dmc2564 ข้อมูลดิบ'!$C$3:$CR$167,MATCH($C91,'dmc2564 ข้อมูลดิบ'!$C$3:$C$165,0),24)</f>
        <v>8</v>
      </c>
      <c r="L90" s="105">
        <f>INDEX('dmc2564 ข้อมูลดิบ'!$C$3:$CR$167,MATCH($C91,'dmc2564 ข้อมูลดิบ'!$C$3:$C$165,0),28)</f>
        <v>8</v>
      </c>
      <c r="M90" s="104">
        <f>INDEX('dmc2564 ข้อมูลดิบ'!$C$3:$CR$167,MATCH($C91,'dmc2564 ข้อมูลดิบ'!$C$3:$C$165,0),32)</f>
        <v>4</v>
      </c>
      <c r="N90" s="104">
        <f>INDEX('dmc2564 ข้อมูลดิบ'!$C$3:$CR$167,MATCH($C91,'dmc2564 ข้อมูลดิบ'!$C$3:$C$165,0),36)</f>
        <v>13</v>
      </c>
      <c r="O90" s="104">
        <f>INDEX('dmc2564 ข้อมูลดิบ'!$C$3:$CR$167,MATCH($C91,'dmc2564 ข้อมูลดิบ'!$C$3:$C$165,0),40)</f>
        <v>13</v>
      </c>
      <c r="P90" s="104">
        <f>J90+K90+L90+M90+N90+O90</f>
        <v>55</v>
      </c>
      <c r="Q90" s="104">
        <f>INDEX('dmc2564 ข้อมูลดิบ'!$C$3:$CR$167,MATCH($C91,'dmc2564 ข้อมูลดิบ'!$C$3:$C$165,0),48)</f>
        <v>0</v>
      </c>
      <c r="R90" s="104">
        <f>INDEX('dmc2564 ข้อมูลดิบ'!$C$3:$CR$167,MATCH($C91,'dmc2564 ข้อมูลดิบ'!$C$3:$C$165,0),52)</f>
        <v>0</v>
      </c>
      <c r="S90" s="104">
        <f>INDEX('dmc2564 ข้อมูลดิบ'!$C$3:$CR$167,MATCH($C91,'dmc2564 ข้อมูลดิบ'!$C$3:$C$165,0),56)</f>
        <v>0</v>
      </c>
      <c r="T90" s="104">
        <f>Q90+R90+S90</f>
        <v>0</v>
      </c>
      <c r="U90" s="330">
        <f t="shared" si="19"/>
        <v>77</v>
      </c>
      <c r="W90" s="171"/>
      <c r="X90" s="171"/>
      <c r="Y90" s="171"/>
      <c r="Z90" s="171"/>
      <c r="AA90" s="171"/>
      <c r="AB90" s="171"/>
      <c r="AC90" s="171"/>
    </row>
    <row r="91" spans="2:29" ht="21" customHeight="1">
      <c r="B91" s="174"/>
      <c r="C91" s="175">
        <v>64020097</v>
      </c>
      <c r="D91" s="177" t="s">
        <v>1</v>
      </c>
      <c r="E91" s="107">
        <f>E89+E90</f>
        <v>11</v>
      </c>
      <c r="F91" s="330">
        <f t="shared" ref="F91:T91" si="24">F89+F90</f>
        <v>9</v>
      </c>
      <c r="G91" s="330">
        <f t="shared" si="24"/>
        <v>15</v>
      </c>
      <c r="H91" s="330">
        <f t="shared" si="24"/>
        <v>16</v>
      </c>
      <c r="I91" s="330">
        <f t="shared" si="24"/>
        <v>40</v>
      </c>
      <c r="J91" s="330">
        <f t="shared" si="24"/>
        <v>14</v>
      </c>
      <c r="K91" s="330">
        <f t="shared" si="24"/>
        <v>17</v>
      </c>
      <c r="L91" s="108">
        <f t="shared" si="24"/>
        <v>14</v>
      </c>
      <c r="M91" s="330">
        <f t="shared" si="24"/>
        <v>13</v>
      </c>
      <c r="N91" s="330">
        <f t="shared" si="24"/>
        <v>21</v>
      </c>
      <c r="O91" s="330">
        <f t="shared" si="24"/>
        <v>21</v>
      </c>
      <c r="P91" s="330">
        <f t="shared" si="24"/>
        <v>100</v>
      </c>
      <c r="Q91" s="330">
        <f t="shared" si="24"/>
        <v>0</v>
      </c>
      <c r="R91" s="330">
        <f t="shared" si="24"/>
        <v>0</v>
      </c>
      <c r="S91" s="330">
        <f t="shared" si="24"/>
        <v>0</v>
      </c>
      <c r="T91" s="330">
        <f t="shared" si="24"/>
        <v>0</v>
      </c>
      <c r="U91" s="330">
        <f t="shared" si="19"/>
        <v>140</v>
      </c>
      <c r="W91" s="171"/>
      <c r="X91" s="171"/>
      <c r="Y91" s="171"/>
      <c r="Z91" s="171"/>
      <c r="AA91" s="171"/>
      <c r="AB91" s="171"/>
      <c r="AC91" s="171"/>
    </row>
    <row r="92" spans="2:29" ht="21" customHeight="1" thickBot="1">
      <c r="B92" s="178"/>
      <c r="C92" s="179" t="s">
        <v>539</v>
      </c>
      <c r="D92" s="180" t="s">
        <v>15</v>
      </c>
      <c r="E92" s="111"/>
      <c r="F92" s="112">
        <f>INDEX('dmc2564 ข้อมูลดิบ'!$C$3:$CR$167,MATCH($C91,'dmc2564 ข้อมูลดิบ'!$C$3:$C$165,0),6)</f>
        <v>1</v>
      </c>
      <c r="G92" s="112">
        <f>INDEX('dmc2564 ข้อมูลดิบ'!$C$3:$CR$167,MATCH($C91,'dmc2564 ข้อมูลดิบ'!$C$3:$C$165,0),10)</f>
        <v>1</v>
      </c>
      <c r="H92" s="112">
        <f>INDEX('dmc2564 ข้อมูลดิบ'!$C$3:$CR$167,MATCH($C91,'dmc2564 ข้อมูลดิบ'!$C$3:$C$165,0),14)</f>
        <v>1</v>
      </c>
      <c r="I92" s="112">
        <f>SUM(F92:H92)</f>
        <v>3</v>
      </c>
      <c r="J92" s="112">
        <f>INDEX('dmc2564 ข้อมูลดิบ'!$C$3:$CR$167,MATCH($C91,'dmc2564 ข้อมูลดิบ'!$C$3:$C$165,0),22)</f>
        <v>1</v>
      </c>
      <c r="K92" s="112">
        <f>INDEX('dmc2564 ข้อมูลดิบ'!$C$3:$CR$167,MATCH($C91,'dmc2564 ข้อมูลดิบ'!$C$3:$C$165,0),26)</f>
        <v>1</v>
      </c>
      <c r="L92" s="111">
        <f>INDEX('dmc2564 ข้อมูลดิบ'!$C$3:$CR$167,MATCH($C91,'dmc2564 ข้อมูลดิบ'!$C$3:$C$165,0),30)</f>
        <v>1</v>
      </c>
      <c r="M92" s="112">
        <f>INDEX('dmc2564 ข้อมูลดิบ'!$C$3:$CR$167,MATCH($C91,'dmc2564 ข้อมูลดิบ'!$C$3:$C$165,0),34)</f>
        <v>1</v>
      </c>
      <c r="N92" s="112">
        <f>INDEX('dmc2564 ข้อมูลดิบ'!$C$3:$CR$167,MATCH($C91,'dmc2564 ข้อมูลดิบ'!$C$3:$C$165,0),38)</f>
        <v>1</v>
      </c>
      <c r="O92" s="112">
        <f>INDEX('dmc2564 ข้อมูลดิบ'!$C$3:$CR$167,MATCH($C91,'dmc2564 ข้อมูลดิบ'!$C$3:$C$165,0),42)</f>
        <v>1</v>
      </c>
      <c r="P92" s="112">
        <f>J92+K92+L92+M92+N92+O92</f>
        <v>6</v>
      </c>
      <c r="Q92" s="112">
        <f>INDEX('dmc2564 ข้อมูลดิบ'!$C$3:$CR$167,MATCH($C91,'dmc2564 ข้อมูลดิบ'!$C$3:$C$165,0),50)</f>
        <v>0</v>
      </c>
      <c r="R92" s="112">
        <f>INDEX('dmc2564 ข้อมูลดิบ'!$C$3:$CR$167,MATCH($C91,'dmc2564 ข้อมูลดิบ'!$C$3:$C$165,0),54)</f>
        <v>0</v>
      </c>
      <c r="S92" s="112">
        <f>INDEX('dmc2564 ข้อมูลดิบ'!$C$3:$CR$167,MATCH($C91,'dmc2564 ข้อมูลดิบ'!$C$3:$C$165,0),58)</f>
        <v>0</v>
      </c>
      <c r="T92" s="112">
        <f>Q92+R92+S92</f>
        <v>0</v>
      </c>
      <c r="U92" s="113">
        <f t="shared" si="19"/>
        <v>9</v>
      </c>
      <c r="W92" s="171"/>
      <c r="X92" s="171"/>
      <c r="Y92" s="171"/>
      <c r="Z92" s="171"/>
      <c r="AA92" s="171"/>
      <c r="AB92" s="171"/>
      <c r="AC92" s="171"/>
    </row>
    <row r="93" spans="2:29" ht="21" customHeight="1" thickTop="1">
      <c r="B93" s="174">
        <v>23</v>
      </c>
      <c r="C93" s="172" t="s">
        <v>70</v>
      </c>
      <c r="D93" s="173" t="s">
        <v>18</v>
      </c>
      <c r="E93" s="86">
        <f>VLOOKUP(C95,'จำนวนครู 25มิย64'!$A$3:$E$164,3,TRUE)</f>
        <v>1</v>
      </c>
      <c r="F93" s="86">
        <f>INDEX('dmc2564 ข้อมูลดิบ'!$C$3:$CR$167,MATCH($C95,'dmc2564 ข้อมูลดิบ'!$C$3:$C$165,0),3)</f>
        <v>3</v>
      </c>
      <c r="G93" s="86">
        <f>INDEX('dmc2564 ข้อมูลดิบ'!$C$3:$CR$167,MATCH($C95,'dmc2564 ข้อมูลดิบ'!$C$3:$C$165,0),7)</f>
        <v>4</v>
      </c>
      <c r="H93" s="86">
        <f>INDEX('dmc2564 ข้อมูลดิบ'!$C$3:$CR$167,MATCH($C95,'dmc2564 ข้อมูลดิบ'!$C$3:$C$165,0),11)</f>
        <v>0</v>
      </c>
      <c r="I93" s="86">
        <f>SUM(F93:H93)</f>
        <v>7</v>
      </c>
      <c r="J93" s="86">
        <f>INDEX('dmc2564 ข้อมูลดิบ'!$C$3:$CR$167,MATCH($C95,'dmc2564 ข้อมูลดิบ'!$C$3:$C$165,0),19)</f>
        <v>4</v>
      </c>
      <c r="K93" s="86">
        <f>INDEX('dmc2564 ข้อมูลดิบ'!$C$3:$CR$167,MATCH($C95,'dmc2564 ข้อมูลดิบ'!$C$3:$C$165,0),23)</f>
        <v>4</v>
      </c>
      <c r="L93" s="100">
        <f>INDEX('dmc2564 ข้อมูลดิบ'!$C$3:$CR$167,MATCH($C95,'dmc2564 ข้อมูลดิบ'!$C$3:$C$165,0),27)</f>
        <v>1</v>
      </c>
      <c r="M93" s="86">
        <f>INDEX('dmc2564 ข้อมูลดิบ'!$C$3:$CR$167,MATCH($C95,'dmc2564 ข้อมูลดิบ'!$C$3:$C$165,0),31)</f>
        <v>1</v>
      </c>
      <c r="N93" s="86">
        <f>INDEX('dmc2564 ข้อมูลดิบ'!$C$3:$CR$167,MATCH($C95,'dmc2564 ข้อมูลดิบ'!$C$3:$C$165,0),35)</f>
        <v>5</v>
      </c>
      <c r="O93" s="86">
        <f>INDEX('dmc2564 ข้อมูลดิบ'!$C$3:$CR$167,MATCH($C95,'dmc2564 ข้อมูลดิบ'!$C$3:$C$165,0),39)</f>
        <v>7</v>
      </c>
      <c r="P93" s="86">
        <f>J93+K93+L93+M93+N93+O93</f>
        <v>22</v>
      </c>
      <c r="Q93" s="86">
        <f>INDEX('dmc2564 ข้อมูลดิบ'!$C$3:$CR$167,MATCH($C95,'dmc2564 ข้อมูลดิบ'!$C$3:$C$165,0),47)</f>
        <v>0</v>
      </c>
      <c r="R93" s="86">
        <f>INDEX('dmc2564 ข้อมูลดิบ'!$C$3:$CR$167,MATCH($C95,'dmc2564 ข้อมูลดิบ'!$C$3:$C$165,0),51)</f>
        <v>0</v>
      </c>
      <c r="S93" s="86">
        <f>INDEX('dmc2564 ข้อมูลดิบ'!$C$3:$CR$167,MATCH($C95,'dmc2564 ข้อมูลดิบ'!$C$3:$C$165,0),55)</f>
        <v>0</v>
      </c>
      <c r="T93" s="86">
        <f>Q93+R93+S93</f>
        <v>0</v>
      </c>
      <c r="U93" s="101">
        <f t="shared" si="19"/>
        <v>29</v>
      </c>
      <c r="W93" s="171"/>
      <c r="X93" s="171"/>
      <c r="Y93" s="171"/>
      <c r="Z93" s="171"/>
      <c r="AA93" s="171"/>
      <c r="AB93" s="171"/>
      <c r="AC93" s="171"/>
    </row>
    <row r="94" spans="2:29" ht="21" customHeight="1">
      <c r="B94" s="174"/>
      <c r="C94" s="175" t="s">
        <v>498</v>
      </c>
      <c r="D94" s="176" t="s">
        <v>20</v>
      </c>
      <c r="E94" s="86">
        <f>VLOOKUP(C95,'จำนวนครู 25มิย64'!$A$3:$E$164,4,TRUE)</f>
        <v>4</v>
      </c>
      <c r="F94" s="104">
        <f>INDEX('dmc2564 ข้อมูลดิบ'!$C$3:$CR$167,MATCH($C95,'dmc2564 ข้อมูลดิบ'!$C$3:$C$165,0),4)</f>
        <v>3</v>
      </c>
      <c r="G94" s="104">
        <f>INDEX('dmc2564 ข้อมูลดิบ'!$C$3:$CR$167,MATCH($C95,'dmc2564 ข้อมูลดิบ'!$C$3:$C$165,0),8)</f>
        <v>3</v>
      </c>
      <c r="H94" s="104">
        <f>INDEX('dmc2564 ข้อมูลดิบ'!$C$3:$CR$167,MATCH($C95,'dmc2564 ข้อมูลดิบ'!$C$3:$C$165,0),12)</f>
        <v>3</v>
      </c>
      <c r="I94" s="104">
        <f>SUM(F94:H94)</f>
        <v>9</v>
      </c>
      <c r="J94" s="104">
        <f>INDEX('dmc2564 ข้อมูลดิบ'!$C$3:$CR$167,MATCH($C95,'dmc2564 ข้อมูลดิบ'!$C$3:$C$165,0),20)</f>
        <v>4</v>
      </c>
      <c r="K94" s="104">
        <f>INDEX('dmc2564 ข้อมูลดิบ'!$C$3:$CR$167,MATCH($C95,'dmc2564 ข้อมูลดิบ'!$C$3:$C$165,0),24)</f>
        <v>1</v>
      </c>
      <c r="L94" s="105">
        <f>INDEX('dmc2564 ข้อมูลดิบ'!$C$3:$CR$167,MATCH($C95,'dmc2564 ข้อมูลดิบ'!$C$3:$C$165,0),28)</f>
        <v>8</v>
      </c>
      <c r="M94" s="104">
        <f>INDEX('dmc2564 ข้อมูลดิบ'!$C$3:$CR$167,MATCH($C95,'dmc2564 ข้อมูลดิบ'!$C$3:$C$165,0),32)</f>
        <v>7</v>
      </c>
      <c r="N94" s="104">
        <f>INDEX('dmc2564 ข้อมูลดิบ'!$C$3:$CR$167,MATCH($C95,'dmc2564 ข้อมูลดิบ'!$C$3:$C$165,0),36)</f>
        <v>1</v>
      </c>
      <c r="O94" s="104">
        <f>INDEX('dmc2564 ข้อมูลดิบ'!$C$3:$CR$167,MATCH($C95,'dmc2564 ข้อมูลดิบ'!$C$3:$C$165,0),40)</f>
        <v>4</v>
      </c>
      <c r="P94" s="104">
        <f>J94+K94+L94+M94+N94+O94</f>
        <v>25</v>
      </c>
      <c r="Q94" s="104">
        <f>INDEX('dmc2564 ข้อมูลดิบ'!$C$3:$CR$167,MATCH($C95,'dmc2564 ข้อมูลดิบ'!$C$3:$C$165,0),48)</f>
        <v>0</v>
      </c>
      <c r="R94" s="104">
        <f>INDEX('dmc2564 ข้อมูลดิบ'!$C$3:$CR$167,MATCH($C95,'dmc2564 ข้อมูลดิบ'!$C$3:$C$165,0),52)</f>
        <v>0</v>
      </c>
      <c r="S94" s="104">
        <f>INDEX('dmc2564 ข้อมูลดิบ'!$C$3:$CR$167,MATCH($C95,'dmc2564 ข้อมูลดิบ'!$C$3:$C$165,0),56)</f>
        <v>0</v>
      </c>
      <c r="T94" s="104">
        <f>Q94+R94+S94</f>
        <v>0</v>
      </c>
      <c r="U94" s="330">
        <f t="shared" si="19"/>
        <v>34</v>
      </c>
      <c r="W94" s="171"/>
      <c r="X94" s="171"/>
      <c r="Y94" s="171"/>
      <c r="Z94" s="171"/>
      <c r="AA94" s="171"/>
      <c r="AB94" s="171"/>
      <c r="AC94" s="171"/>
    </row>
    <row r="95" spans="2:29" ht="21" customHeight="1">
      <c r="B95" s="174"/>
      <c r="C95" s="175">
        <v>64020098</v>
      </c>
      <c r="D95" s="177" t="s">
        <v>1</v>
      </c>
      <c r="E95" s="107">
        <f t="shared" ref="E95:T95" si="25">E93+E94</f>
        <v>5</v>
      </c>
      <c r="F95" s="330">
        <f t="shared" si="25"/>
        <v>6</v>
      </c>
      <c r="G95" s="330">
        <f t="shared" si="25"/>
        <v>7</v>
      </c>
      <c r="H95" s="330">
        <f t="shared" si="25"/>
        <v>3</v>
      </c>
      <c r="I95" s="330">
        <f t="shared" si="25"/>
        <v>16</v>
      </c>
      <c r="J95" s="330">
        <f t="shared" si="25"/>
        <v>8</v>
      </c>
      <c r="K95" s="330">
        <f t="shared" si="25"/>
        <v>5</v>
      </c>
      <c r="L95" s="108">
        <f t="shared" si="25"/>
        <v>9</v>
      </c>
      <c r="M95" s="330">
        <f t="shared" si="25"/>
        <v>8</v>
      </c>
      <c r="N95" s="330">
        <f t="shared" si="25"/>
        <v>6</v>
      </c>
      <c r="O95" s="330">
        <f t="shared" si="25"/>
        <v>11</v>
      </c>
      <c r="P95" s="330">
        <f t="shared" si="25"/>
        <v>47</v>
      </c>
      <c r="Q95" s="330">
        <f t="shared" si="25"/>
        <v>0</v>
      </c>
      <c r="R95" s="330">
        <f t="shared" si="25"/>
        <v>0</v>
      </c>
      <c r="S95" s="330">
        <f t="shared" si="25"/>
        <v>0</v>
      </c>
      <c r="T95" s="330">
        <f t="shared" si="25"/>
        <v>0</v>
      </c>
      <c r="U95" s="330">
        <f t="shared" si="19"/>
        <v>63</v>
      </c>
      <c r="W95" s="171"/>
      <c r="X95" s="171"/>
      <c r="Y95" s="171"/>
      <c r="Z95" s="171"/>
      <c r="AA95" s="171"/>
      <c r="AB95" s="171"/>
      <c r="AC95" s="171"/>
    </row>
    <row r="96" spans="2:29" ht="21" customHeight="1" thickBot="1">
      <c r="B96" s="178"/>
      <c r="C96" s="179" t="s">
        <v>542</v>
      </c>
      <c r="D96" s="180" t="s">
        <v>15</v>
      </c>
      <c r="E96" s="111"/>
      <c r="F96" s="112">
        <f>INDEX('dmc2564 ข้อมูลดิบ'!$C$3:$CR$167,MATCH($C95,'dmc2564 ข้อมูลดิบ'!$C$3:$C$165,0),6)</f>
        <v>1</v>
      </c>
      <c r="G96" s="112">
        <f>INDEX('dmc2564 ข้อมูลดิบ'!$C$3:$CR$167,MATCH($C95,'dmc2564 ข้อมูลดิบ'!$C$3:$C$165,0),10)</f>
        <v>1</v>
      </c>
      <c r="H96" s="112">
        <f>INDEX('dmc2564 ข้อมูลดิบ'!$C$3:$CR$167,MATCH($C95,'dmc2564 ข้อมูลดิบ'!$C$3:$C$165,0),14)</f>
        <v>1</v>
      </c>
      <c r="I96" s="112">
        <f>SUM(F96:H96)</f>
        <v>3</v>
      </c>
      <c r="J96" s="112">
        <f>INDEX('dmc2564 ข้อมูลดิบ'!$C$3:$CR$167,MATCH($C95,'dmc2564 ข้อมูลดิบ'!$C$3:$C$165,0),22)</f>
        <v>1</v>
      </c>
      <c r="K96" s="112">
        <f>INDEX('dmc2564 ข้อมูลดิบ'!$C$3:$CR$167,MATCH($C95,'dmc2564 ข้อมูลดิบ'!$C$3:$C$165,0),26)</f>
        <v>1</v>
      </c>
      <c r="L96" s="111">
        <f>INDEX('dmc2564 ข้อมูลดิบ'!$C$3:$CR$167,MATCH($C95,'dmc2564 ข้อมูลดิบ'!$C$3:$C$165,0),30)</f>
        <v>1</v>
      </c>
      <c r="M96" s="112">
        <f>INDEX('dmc2564 ข้อมูลดิบ'!$C$3:$CR$167,MATCH($C95,'dmc2564 ข้อมูลดิบ'!$C$3:$C$165,0),34)</f>
        <v>1</v>
      </c>
      <c r="N96" s="112">
        <f>INDEX('dmc2564 ข้อมูลดิบ'!$C$3:$CR$167,MATCH($C95,'dmc2564 ข้อมูลดิบ'!$C$3:$C$165,0),38)</f>
        <v>1</v>
      </c>
      <c r="O96" s="112">
        <f>INDEX('dmc2564 ข้อมูลดิบ'!$C$3:$CR$167,MATCH($C95,'dmc2564 ข้อมูลดิบ'!$C$3:$C$165,0),42)</f>
        <v>1</v>
      </c>
      <c r="P96" s="112">
        <f>J96+K96+L96+M96+N96+O96</f>
        <v>6</v>
      </c>
      <c r="Q96" s="112">
        <f>INDEX('dmc2564 ข้อมูลดิบ'!$C$3:$CR$167,MATCH($C95,'dmc2564 ข้อมูลดิบ'!$C$3:$C$165,0),50)</f>
        <v>0</v>
      </c>
      <c r="R96" s="112">
        <f>INDEX('dmc2564 ข้อมูลดิบ'!$C$3:$CR$167,MATCH($C95,'dmc2564 ข้อมูลดิบ'!$C$3:$C$165,0),54)</f>
        <v>0</v>
      </c>
      <c r="S96" s="112">
        <f>INDEX('dmc2564 ข้อมูลดิบ'!$C$3:$CR$167,MATCH($C95,'dmc2564 ข้อมูลดิบ'!$C$3:$C$165,0),58)</f>
        <v>0</v>
      </c>
      <c r="T96" s="112">
        <f>Q96+R96+S96</f>
        <v>0</v>
      </c>
      <c r="U96" s="113">
        <f t="shared" si="19"/>
        <v>9</v>
      </c>
      <c r="W96" s="171"/>
      <c r="X96" s="171"/>
      <c r="Y96" s="171"/>
      <c r="Z96" s="171"/>
      <c r="AA96" s="171"/>
      <c r="AB96" s="171"/>
      <c r="AC96" s="171"/>
    </row>
    <row r="97" spans="2:29" ht="21" customHeight="1" thickTop="1">
      <c r="B97" s="174">
        <v>24</v>
      </c>
      <c r="C97" s="172" t="s">
        <v>68</v>
      </c>
      <c r="D97" s="173" t="s">
        <v>18</v>
      </c>
      <c r="E97" s="86">
        <f>VLOOKUP(C99,'จำนวนครู 25มิย64'!$A$3:$E$164,3,TRUE)</f>
        <v>6</v>
      </c>
      <c r="F97" s="86">
        <f>INDEX('dmc2564 ข้อมูลดิบ'!$C$3:$CR$167,MATCH($C99,'dmc2564 ข้อมูลดิบ'!$C$3:$C$165,0),3)</f>
        <v>0</v>
      </c>
      <c r="G97" s="86">
        <f>INDEX('dmc2564 ข้อมูลดิบ'!$C$3:$CR$167,MATCH($C99,'dmc2564 ข้อมูลดิบ'!$C$3:$C$165,0),7)</f>
        <v>5</v>
      </c>
      <c r="H97" s="86">
        <f>INDEX('dmc2564 ข้อมูลดิบ'!$C$3:$CR$167,MATCH($C99,'dmc2564 ข้อมูลดิบ'!$C$3:$C$165,0),11)</f>
        <v>3</v>
      </c>
      <c r="I97" s="86">
        <f>SUM(F97:H97)</f>
        <v>8</v>
      </c>
      <c r="J97" s="86">
        <f>INDEX('dmc2564 ข้อมูลดิบ'!$C$3:$CR$167,MATCH($C99,'dmc2564 ข้อมูลดิบ'!$C$3:$C$165,0),19)</f>
        <v>5</v>
      </c>
      <c r="K97" s="86">
        <f>INDEX('dmc2564 ข้อมูลดิบ'!$C$3:$CR$167,MATCH($C99,'dmc2564 ข้อมูลดิบ'!$C$3:$C$165,0),23)</f>
        <v>5</v>
      </c>
      <c r="L97" s="100">
        <f>INDEX('dmc2564 ข้อมูลดิบ'!$C$3:$CR$167,MATCH($C99,'dmc2564 ข้อมูลดิบ'!$C$3:$C$165,0),27)</f>
        <v>4</v>
      </c>
      <c r="M97" s="86">
        <f>INDEX('dmc2564 ข้อมูลดิบ'!$C$3:$CR$167,MATCH($C99,'dmc2564 ข้อมูลดิบ'!$C$3:$C$165,0),31)</f>
        <v>8</v>
      </c>
      <c r="N97" s="86">
        <f>INDEX('dmc2564 ข้อมูลดิบ'!$C$3:$CR$167,MATCH($C99,'dmc2564 ข้อมูลดิบ'!$C$3:$C$165,0),35)</f>
        <v>6</v>
      </c>
      <c r="O97" s="86">
        <f>INDEX('dmc2564 ข้อมูลดิบ'!$C$3:$CR$167,MATCH($C99,'dmc2564 ข้อมูลดิบ'!$C$3:$C$165,0),39)</f>
        <v>5</v>
      </c>
      <c r="P97" s="86">
        <f>J97+K97+L97+M97+N97+O97</f>
        <v>33</v>
      </c>
      <c r="Q97" s="86">
        <f>INDEX('dmc2564 ข้อมูลดิบ'!$C$3:$CR$167,MATCH($C99,'dmc2564 ข้อมูลดิบ'!$C$3:$C$165,0),47)</f>
        <v>10</v>
      </c>
      <c r="R97" s="86">
        <f>INDEX('dmc2564 ข้อมูลดิบ'!$C$3:$CR$167,MATCH($C99,'dmc2564 ข้อมูลดิบ'!$C$3:$C$165,0),51)</f>
        <v>8</v>
      </c>
      <c r="S97" s="86">
        <f>INDEX('dmc2564 ข้อมูลดิบ'!$C$3:$CR$167,MATCH($C99,'dmc2564 ข้อมูลดิบ'!$C$3:$C$165,0),55)</f>
        <v>8</v>
      </c>
      <c r="T97" s="86">
        <f>Q97+R97+S97</f>
        <v>26</v>
      </c>
      <c r="U97" s="101">
        <f t="shared" si="19"/>
        <v>67</v>
      </c>
      <c r="W97" s="171"/>
      <c r="X97" s="171"/>
      <c r="Y97" s="171"/>
      <c r="Z97" s="171"/>
      <c r="AA97" s="171"/>
      <c r="AB97" s="171"/>
      <c r="AC97" s="171"/>
    </row>
    <row r="98" spans="2:29" ht="21" customHeight="1">
      <c r="B98" s="174"/>
      <c r="C98" s="175" t="s">
        <v>69</v>
      </c>
      <c r="D98" s="176" t="s">
        <v>20</v>
      </c>
      <c r="E98" s="86">
        <f>VLOOKUP(C99,'จำนวนครู 25มิย64'!$A$3:$E$164,4,TRUE)</f>
        <v>9</v>
      </c>
      <c r="F98" s="104">
        <f>INDEX('dmc2564 ข้อมูลดิบ'!$C$3:$CR$167,MATCH($C99,'dmc2564 ข้อมูลดิบ'!$C$3:$C$165,0),4)</f>
        <v>0</v>
      </c>
      <c r="G98" s="104">
        <f>INDEX('dmc2564 ข้อมูลดิบ'!$C$3:$CR$167,MATCH($C99,'dmc2564 ข้อมูลดิบ'!$C$3:$C$165,0),8)</f>
        <v>6</v>
      </c>
      <c r="H98" s="104">
        <f>INDEX('dmc2564 ข้อมูลดิบ'!$C$3:$CR$167,MATCH($C99,'dmc2564 ข้อมูลดิบ'!$C$3:$C$165,0),12)</f>
        <v>8</v>
      </c>
      <c r="I98" s="104">
        <f>SUM(F98:H98)</f>
        <v>14</v>
      </c>
      <c r="J98" s="104">
        <f>INDEX('dmc2564 ข้อมูลดิบ'!$C$3:$CR$167,MATCH($C99,'dmc2564 ข้อมูลดิบ'!$C$3:$C$165,0),20)</f>
        <v>8</v>
      </c>
      <c r="K98" s="104">
        <f>INDEX('dmc2564 ข้อมูลดิบ'!$C$3:$CR$167,MATCH($C99,'dmc2564 ข้อมูลดิบ'!$C$3:$C$165,0),24)</f>
        <v>5</v>
      </c>
      <c r="L98" s="105">
        <f>INDEX('dmc2564 ข้อมูลดิบ'!$C$3:$CR$167,MATCH($C99,'dmc2564 ข้อมูลดิบ'!$C$3:$C$165,0),28)</f>
        <v>3</v>
      </c>
      <c r="M98" s="104">
        <f>INDEX('dmc2564 ข้อมูลดิบ'!$C$3:$CR$167,MATCH($C99,'dmc2564 ข้อมูลดิบ'!$C$3:$C$165,0),32)</f>
        <v>3</v>
      </c>
      <c r="N98" s="104">
        <f>INDEX('dmc2564 ข้อมูลดิบ'!$C$3:$CR$167,MATCH($C99,'dmc2564 ข้อมูลดิบ'!$C$3:$C$165,0),36)</f>
        <v>14</v>
      </c>
      <c r="O98" s="104">
        <f>INDEX('dmc2564 ข้อมูลดิบ'!$C$3:$CR$167,MATCH($C99,'dmc2564 ข้อมูลดิบ'!$C$3:$C$165,0),40)</f>
        <v>4</v>
      </c>
      <c r="P98" s="104">
        <f>J98+K98+L98+M98+N98+O98</f>
        <v>37</v>
      </c>
      <c r="Q98" s="104">
        <f>INDEX('dmc2564 ข้อมูลดิบ'!$C$3:$CR$167,MATCH($C99,'dmc2564 ข้อมูลดิบ'!$C$3:$C$165,0),48)</f>
        <v>4</v>
      </c>
      <c r="R98" s="104">
        <f>INDEX('dmc2564 ข้อมูลดิบ'!$C$3:$CR$167,MATCH($C99,'dmc2564 ข้อมูลดิบ'!$C$3:$C$165,0),52)</f>
        <v>11</v>
      </c>
      <c r="S98" s="104">
        <f>INDEX('dmc2564 ข้อมูลดิบ'!$C$3:$CR$167,MATCH($C99,'dmc2564 ข้อมูลดิบ'!$C$3:$C$165,0),56)</f>
        <v>14</v>
      </c>
      <c r="T98" s="104">
        <f>Q98+R98+S98</f>
        <v>29</v>
      </c>
      <c r="U98" s="330">
        <f t="shared" si="19"/>
        <v>80</v>
      </c>
      <c r="W98" s="171"/>
      <c r="X98" s="171"/>
      <c r="Y98" s="171"/>
      <c r="Z98" s="171"/>
      <c r="AA98" s="171"/>
      <c r="AB98" s="171"/>
      <c r="AC98" s="171"/>
    </row>
    <row r="99" spans="2:29" ht="21" customHeight="1">
      <c r="B99" s="174"/>
      <c r="C99" s="175">
        <v>64020099</v>
      </c>
      <c r="D99" s="177" t="s">
        <v>1</v>
      </c>
      <c r="E99" s="107">
        <f t="shared" ref="E99:T99" si="26">E97+E98</f>
        <v>15</v>
      </c>
      <c r="F99" s="330">
        <f t="shared" si="26"/>
        <v>0</v>
      </c>
      <c r="G99" s="330">
        <f t="shared" si="26"/>
        <v>11</v>
      </c>
      <c r="H99" s="330">
        <f t="shared" si="26"/>
        <v>11</v>
      </c>
      <c r="I99" s="330">
        <f t="shared" si="26"/>
        <v>22</v>
      </c>
      <c r="J99" s="330">
        <f t="shared" si="26"/>
        <v>13</v>
      </c>
      <c r="K99" s="330">
        <f t="shared" si="26"/>
        <v>10</v>
      </c>
      <c r="L99" s="108">
        <f t="shared" si="26"/>
        <v>7</v>
      </c>
      <c r="M99" s="330">
        <f t="shared" si="26"/>
        <v>11</v>
      </c>
      <c r="N99" s="330">
        <f t="shared" si="26"/>
        <v>20</v>
      </c>
      <c r="O99" s="330">
        <f t="shared" si="26"/>
        <v>9</v>
      </c>
      <c r="P99" s="330">
        <f t="shared" si="26"/>
        <v>70</v>
      </c>
      <c r="Q99" s="330">
        <f t="shared" si="26"/>
        <v>14</v>
      </c>
      <c r="R99" s="330">
        <f t="shared" si="26"/>
        <v>19</v>
      </c>
      <c r="S99" s="330">
        <f t="shared" si="26"/>
        <v>22</v>
      </c>
      <c r="T99" s="330">
        <f t="shared" si="26"/>
        <v>55</v>
      </c>
      <c r="U99" s="330">
        <f t="shared" si="19"/>
        <v>147</v>
      </c>
      <c r="W99" s="171"/>
      <c r="X99" s="171"/>
      <c r="Y99" s="171"/>
      <c r="Z99" s="171"/>
      <c r="AA99" s="171"/>
      <c r="AB99" s="171"/>
      <c r="AC99" s="171"/>
    </row>
    <row r="100" spans="2:29" ht="21" customHeight="1" thickBot="1">
      <c r="B100" s="178"/>
      <c r="C100" s="179" t="s">
        <v>549</v>
      </c>
      <c r="D100" s="180" t="s">
        <v>15</v>
      </c>
      <c r="E100" s="111"/>
      <c r="F100" s="112">
        <f>INDEX('dmc2564 ข้อมูลดิบ'!$C$3:$CR$167,MATCH($C99,'dmc2564 ข้อมูลดิบ'!$C$3:$C$165,0),6)</f>
        <v>0</v>
      </c>
      <c r="G100" s="112">
        <f>INDEX('dmc2564 ข้อมูลดิบ'!$C$3:$CR$167,MATCH($C99,'dmc2564 ข้อมูลดิบ'!$C$3:$C$165,0),10)</f>
        <v>1</v>
      </c>
      <c r="H100" s="112">
        <f>INDEX('dmc2564 ข้อมูลดิบ'!$C$3:$CR$167,MATCH($C99,'dmc2564 ข้อมูลดิบ'!$C$3:$C$165,0),14)</f>
        <v>1</v>
      </c>
      <c r="I100" s="112">
        <f>SUM(F100:H100)</f>
        <v>2</v>
      </c>
      <c r="J100" s="112">
        <f>INDEX('dmc2564 ข้อมูลดิบ'!$C$3:$CR$167,MATCH($C99,'dmc2564 ข้อมูลดิบ'!$C$3:$C$165,0),22)</f>
        <v>1</v>
      </c>
      <c r="K100" s="112">
        <f>INDEX('dmc2564 ข้อมูลดิบ'!$C$3:$CR$167,MATCH($C99,'dmc2564 ข้อมูลดิบ'!$C$3:$C$165,0),26)</f>
        <v>1</v>
      </c>
      <c r="L100" s="111">
        <f>INDEX('dmc2564 ข้อมูลดิบ'!$C$3:$CR$167,MATCH($C99,'dmc2564 ข้อมูลดิบ'!$C$3:$C$165,0),30)</f>
        <v>1</v>
      </c>
      <c r="M100" s="112">
        <f>INDEX('dmc2564 ข้อมูลดิบ'!$C$3:$CR$167,MATCH($C99,'dmc2564 ข้อมูลดิบ'!$C$3:$C$165,0),34)</f>
        <v>1</v>
      </c>
      <c r="N100" s="112">
        <f>INDEX('dmc2564 ข้อมูลดิบ'!$C$3:$CR$167,MATCH($C99,'dmc2564 ข้อมูลดิบ'!$C$3:$C$165,0),38)</f>
        <v>1</v>
      </c>
      <c r="O100" s="112">
        <f>INDEX('dmc2564 ข้อมูลดิบ'!$C$3:$CR$167,MATCH($C99,'dmc2564 ข้อมูลดิบ'!$C$3:$C$165,0),42)</f>
        <v>1</v>
      </c>
      <c r="P100" s="112">
        <f>J100+K100+L100+M100+N100+O100</f>
        <v>6</v>
      </c>
      <c r="Q100" s="112">
        <f>INDEX('dmc2564 ข้อมูลดิบ'!$C$3:$CR$167,MATCH($C99,'dmc2564 ข้อมูลดิบ'!$C$3:$C$165,0),50)</f>
        <v>1</v>
      </c>
      <c r="R100" s="112">
        <f>INDEX('dmc2564 ข้อมูลดิบ'!$C$3:$CR$167,MATCH($C99,'dmc2564 ข้อมูลดิบ'!$C$3:$C$165,0),54)</f>
        <v>1</v>
      </c>
      <c r="S100" s="112">
        <f>INDEX('dmc2564 ข้อมูลดิบ'!$C$3:$CR$167,MATCH($C99,'dmc2564 ข้อมูลดิบ'!$C$3:$C$165,0),58)</f>
        <v>1</v>
      </c>
      <c r="T100" s="112">
        <f>Q100+R100+S100</f>
        <v>3</v>
      </c>
      <c r="U100" s="113">
        <f t="shared" si="19"/>
        <v>11</v>
      </c>
      <c r="W100" s="171"/>
      <c r="X100" s="171"/>
      <c r="Y100" s="171"/>
      <c r="Z100" s="171"/>
      <c r="AA100" s="171"/>
      <c r="AB100" s="171"/>
      <c r="AC100" s="171"/>
    </row>
    <row r="101" spans="2:29" ht="21" customHeight="1" thickTop="1">
      <c r="B101" s="174">
        <v>25</v>
      </c>
      <c r="C101" s="172" t="s">
        <v>43</v>
      </c>
      <c r="D101" s="173" t="s">
        <v>18</v>
      </c>
      <c r="E101" s="86">
        <f>VLOOKUP(C103,'จำนวนครู 25มิย64'!$A$3:$E$164,3,TRUE)</f>
        <v>1</v>
      </c>
      <c r="F101" s="86">
        <f>INDEX('dmc2564 ข้อมูลดิบ'!$C$3:$CR$167,MATCH($C103,'dmc2564 ข้อมูลดิบ'!$C$3:$C$165,0),3)</f>
        <v>0</v>
      </c>
      <c r="G101" s="86">
        <f>INDEX('dmc2564 ข้อมูลดิบ'!$C$3:$CR$167,MATCH($C103,'dmc2564 ข้อมูลดิบ'!$C$3:$C$165,0),7)</f>
        <v>4</v>
      </c>
      <c r="H101" s="86">
        <f>INDEX('dmc2564 ข้อมูลดิบ'!$C$3:$CR$167,MATCH($C103,'dmc2564 ข้อมูลดิบ'!$C$3:$C$165,0),11)</f>
        <v>8</v>
      </c>
      <c r="I101" s="86">
        <f>SUM(F101:H101)</f>
        <v>12</v>
      </c>
      <c r="J101" s="86">
        <f>INDEX('dmc2564 ข้อมูลดิบ'!$C$3:$CR$167,MATCH($C103,'dmc2564 ข้อมูลดิบ'!$C$3:$C$165,0),19)</f>
        <v>3</v>
      </c>
      <c r="K101" s="86">
        <f>INDEX('dmc2564 ข้อมูลดิบ'!$C$3:$CR$167,MATCH($C103,'dmc2564 ข้อมูลดิบ'!$C$3:$C$165,0),23)</f>
        <v>4</v>
      </c>
      <c r="L101" s="100">
        <f>INDEX('dmc2564 ข้อมูลดิบ'!$C$3:$CR$167,MATCH($C103,'dmc2564 ข้อมูลดิบ'!$C$3:$C$165,0),27)</f>
        <v>2</v>
      </c>
      <c r="M101" s="86">
        <f>INDEX('dmc2564 ข้อมูลดิบ'!$C$3:$CR$167,MATCH($C103,'dmc2564 ข้อมูลดิบ'!$C$3:$C$165,0),31)</f>
        <v>6</v>
      </c>
      <c r="N101" s="86">
        <f>INDEX('dmc2564 ข้อมูลดิบ'!$C$3:$CR$167,MATCH($C103,'dmc2564 ข้อมูลดิบ'!$C$3:$C$165,0),35)</f>
        <v>2</v>
      </c>
      <c r="O101" s="86">
        <f>INDEX('dmc2564 ข้อมูลดิบ'!$C$3:$CR$167,MATCH($C103,'dmc2564 ข้อมูลดิบ'!$C$3:$C$165,0),39)</f>
        <v>1</v>
      </c>
      <c r="P101" s="86">
        <f>J101+K101+L101+M101+N101+O101</f>
        <v>18</v>
      </c>
      <c r="Q101" s="86">
        <f>INDEX('dmc2564 ข้อมูลดิบ'!$C$3:$CR$167,MATCH($C103,'dmc2564 ข้อมูลดิบ'!$C$3:$C$165,0),47)</f>
        <v>0</v>
      </c>
      <c r="R101" s="86">
        <f>INDEX('dmc2564 ข้อมูลดิบ'!$C$3:$CR$167,MATCH($C103,'dmc2564 ข้อมูลดิบ'!$C$3:$C$165,0),51)</f>
        <v>0</v>
      </c>
      <c r="S101" s="86">
        <f>INDEX('dmc2564 ข้อมูลดิบ'!$C$3:$CR$167,MATCH($C103,'dmc2564 ข้อมูลดิบ'!$C$3:$C$165,0),55)</f>
        <v>0</v>
      </c>
      <c r="T101" s="86">
        <f>Q101+R101+S101</f>
        <v>0</v>
      </c>
      <c r="U101" s="101">
        <f t="shared" si="19"/>
        <v>30</v>
      </c>
      <c r="W101" s="171"/>
      <c r="X101" s="171"/>
      <c r="Y101" s="171"/>
      <c r="Z101" s="171"/>
      <c r="AA101" s="171"/>
      <c r="AB101" s="171"/>
      <c r="AC101" s="171"/>
    </row>
    <row r="102" spans="2:29" ht="21" customHeight="1">
      <c r="B102" s="174"/>
      <c r="C102" s="175" t="s">
        <v>44</v>
      </c>
      <c r="D102" s="176" t="s">
        <v>20</v>
      </c>
      <c r="E102" s="86">
        <f>VLOOKUP(C103,'จำนวนครู 25มิย64'!$A$3:$E$164,4,TRUE)</f>
        <v>5</v>
      </c>
      <c r="F102" s="104">
        <f>INDEX('dmc2564 ข้อมูลดิบ'!$C$3:$CR$167,MATCH($C103,'dmc2564 ข้อมูลดิบ'!$C$3:$C$165,0),4)</f>
        <v>0</v>
      </c>
      <c r="G102" s="104">
        <f>INDEX('dmc2564 ข้อมูลดิบ'!$C$3:$CR$167,MATCH($C103,'dmc2564 ข้อมูลดิบ'!$C$3:$C$165,0),8)</f>
        <v>6</v>
      </c>
      <c r="H102" s="104">
        <f>INDEX('dmc2564 ข้อมูลดิบ'!$C$3:$CR$167,MATCH($C103,'dmc2564 ข้อมูลดิบ'!$C$3:$C$165,0),12)</f>
        <v>4</v>
      </c>
      <c r="I102" s="104">
        <f>SUM(F102:H102)</f>
        <v>10</v>
      </c>
      <c r="J102" s="104">
        <f>INDEX('dmc2564 ข้อมูลดิบ'!$C$3:$CR$167,MATCH($C103,'dmc2564 ข้อมูลดิบ'!$C$3:$C$165,0),20)</f>
        <v>5</v>
      </c>
      <c r="K102" s="104">
        <f>INDEX('dmc2564 ข้อมูลดิบ'!$C$3:$CR$167,MATCH($C103,'dmc2564 ข้อมูลดิบ'!$C$3:$C$165,0),24)</f>
        <v>3</v>
      </c>
      <c r="L102" s="105">
        <f>INDEX('dmc2564 ข้อมูลดิบ'!$C$3:$CR$167,MATCH($C103,'dmc2564 ข้อมูลดิบ'!$C$3:$C$165,0),28)</f>
        <v>7</v>
      </c>
      <c r="M102" s="104">
        <f>INDEX('dmc2564 ข้อมูลดิบ'!$C$3:$CR$167,MATCH($C103,'dmc2564 ข้อมูลดิบ'!$C$3:$C$165,0),32)</f>
        <v>4</v>
      </c>
      <c r="N102" s="104">
        <f>INDEX('dmc2564 ข้อมูลดิบ'!$C$3:$CR$167,MATCH($C103,'dmc2564 ข้อมูลดิบ'!$C$3:$C$165,0),36)</f>
        <v>3</v>
      </c>
      <c r="O102" s="104">
        <f>INDEX('dmc2564 ข้อมูลดิบ'!$C$3:$CR$167,MATCH($C103,'dmc2564 ข้อมูลดิบ'!$C$3:$C$165,0),40)</f>
        <v>0</v>
      </c>
      <c r="P102" s="104">
        <f>J102+K102+L102+M102+N102+O102</f>
        <v>22</v>
      </c>
      <c r="Q102" s="104">
        <f>INDEX('dmc2564 ข้อมูลดิบ'!$C$3:$CR$167,MATCH($C103,'dmc2564 ข้อมูลดิบ'!$C$3:$C$165,0),48)</f>
        <v>0</v>
      </c>
      <c r="R102" s="104">
        <f>INDEX('dmc2564 ข้อมูลดิบ'!$C$3:$CR$167,MATCH($C103,'dmc2564 ข้อมูลดิบ'!$C$3:$C$165,0),52)</f>
        <v>0</v>
      </c>
      <c r="S102" s="104">
        <f>INDEX('dmc2564 ข้อมูลดิบ'!$C$3:$CR$167,MATCH($C103,'dmc2564 ข้อมูลดิบ'!$C$3:$C$165,0),56)</f>
        <v>0</v>
      </c>
      <c r="T102" s="104">
        <f>Q102+R102+S102</f>
        <v>0</v>
      </c>
      <c r="U102" s="330">
        <f t="shared" si="19"/>
        <v>32</v>
      </c>
      <c r="W102" s="171"/>
      <c r="X102" s="171"/>
      <c r="Y102" s="171"/>
      <c r="Z102" s="171"/>
      <c r="AA102" s="171"/>
      <c r="AB102" s="171"/>
      <c r="AC102" s="171"/>
    </row>
    <row r="103" spans="2:29" ht="21" customHeight="1">
      <c r="B103" s="174"/>
      <c r="C103" s="175">
        <v>64020100</v>
      </c>
      <c r="D103" s="177" t="s">
        <v>1</v>
      </c>
      <c r="E103" s="107">
        <f>E101+E102</f>
        <v>6</v>
      </c>
      <c r="F103" s="330">
        <f t="shared" ref="F103:T103" si="27">F101+F102</f>
        <v>0</v>
      </c>
      <c r="G103" s="330">
        <f t="shared" si="27"/>
        <v>10</v>
      </c>
      <c r="H103" s="330">
        <f t="shared" si="27"/>
        <v>12</v>
      </c>
      <c r="I103" s="330">
        <f t="shared" si="27"/>
        <v>22</v>
      </c>
      <c r="J103" s="330">
        <f t="shared" si="27"/>
        <v>8</v>
      </c>
      <c r="K103" s="330">
        <f t="shared" si="27"/>
        <v>7</v>
      </c>
      <c r="L103" s="108">
        <f t="shared" si="27"/>
        <v>9</v>
      </c>
      <c r="M103" s="330">
        <f t="shared" si="27"/>
        <v>10</v>
      </c>
      <c r="N103" s="330">
        <f t="shared" si="27"/>
        <v>5</v>
      </c>
      <c r="O103" s="330">
        <f t="shared" si="27"/>
        <v>1</v>
      </c>
      <c r="P103" s="330">
        <f t="shared" si="27"/>
        <v>40</v>
      </c>
      <c r="Q103" s="330">
        <f t="shared" si="27"/>
        <v>0</v>
      </c>
      <c r="R103" s="330">
        <f t="shared" si="27"/>
        <v>0</v>
      </c>
      <c r="S103" s="330">
        <f t="shared" si="27"/>
        <v>0</v>
      </c>
      <c r="T103" s="330">
        <f t="shared" si="27"/>
        <v>0</v>
      </c>
      <c r="U103" s="330">
        <f t="shared" si="19"/>
        <v>62</v>
      </c>
      <c r="W103" s="171"/>
      <c r="X103" s="171"/>
      <c r="Y103" s="171"/>
      <c r="Z103" s="171"/>
      <c r="AA103" s="171"/>
      <c r="AB103" s="171"/>
      <c r="AC103" s="171"/>
    </row>
    <row r="104" spans="2:29" ht="21" customHeight="1" thickBot="1">
      <c r="B104" s="178"/>
      <c r="C104" s="179" t="s">
        <v>540</v>
      </c>
      <c r="D104" s="180" t="s">
        <v>15</v>
      </c>
      <c r="E104" s="111"/>
      <c r="F104" s="112">
        <f>INDEX('dmc2564 ข้อมูลดิบ'!$C$3:$CR$167,MATCH($C103,'dmc2564 ข้อมูลดิบ'!$C$3:$C$165,0),6)</f>
        <v>0</v>
      </c>
      <c r="G104" s="112">
        <f>INDEX('dmc2564 ข้อมูลดิบ'!$C$3:$CR$167,MATCH($C103,'dmc2564 ข้อมูลดิบ'!$C$3:$C$165,0),10)</f>
        <v>1</v>
      </c>
      <c r="H104" s="112">
        <f>INDEX('dmc2564 ข้อมูลดิบ'!$C$3:$CR$167,MATCH($C103,'dmc2564 ข้อมูลดิบ'!$C$3:$C$165,0),14)</f>
        <v>1</v>
      </c>
      <c r="I104" s="112">
        <f>SUM(F104:H104)</f>
        <v>2</v>
      </c>
      <c r="J104" s="112">
        <f>INDEX('dmc2564 ข้อมูลดิบ'!$C$3:$CR$167,MATCH($C103,'dmc2564 ข้อมูลดิบ'!$C$3:$C$165,0),22)</f>
        <v>1</v>
      </c>
      <c r="K104" s="112">
        <f>INDEX('dmc2564 ข้อมูลดิบ'!$C$3:$CR$167,MATCH($C103,'dmc2564 ข้อมูลดิบ'!$C$3:$C$165,0),26)</f>
        <v>1</v>
      </c>
      <c r="L104" s="111">
        <f>INDEX('dmc2564 ข้อมูลดิบ'!$C$3:$CR$167,MATCH($C103,'dmc2564 ข้อมูลดิบ'!$C$3:$C$165,0),30)</f>
        <v>1</v>
      </c>
      <c r="M104" s="112">
        <f>INDEX('dmc2564 ข้อมูลดิบ'!$C$3:$CR$167,MATCH($C103,'dmc2564 ข้อมูลดิบ'!$C$3:$C$165,0),34)</f>
        <v>1</v>
      </c>
      <c r="N104" s="112">
        <f>INDEX('dmc2564 ข้อมูลดิบ'!$C$3:$CR$167,MATCH($C103,'dmc2564 ข้อมูลดิบ'!$C$3:$C$165,0),38)</f>
        <v>1</v>
      </c>
      <c r="O104" s="112">
        <f>INDEX('dmc2564 ข้อมูลดิบ'!$C$3:$CR$167,MATCH($C103,'dmc2564 ข้อมูลดิบ'!$C$3:$C$165,0),42)</f>
        <v>1</v>
      </c>
      <c r="P104" s="112">
        <f>J104+K104+L104+M104+N104+O104</f>
        <v>6</v>
      </c>
      <c r="Q104" s="112">
        <f>INDEX('dmc2564 ข้อมูลดิบ'!$C$3:$CR$167,MATCH($C103,'dmc2564 ข้อมูลดิบ'!$C$3:$C$165,0),50)</f>
        <v>0</v>
      </c>
      <c r="R104" s="112">
        <f>INDEX('dmc2564 ข้อมูลดิบ'!$C$3:$CR$167,MATCH($C103,'dmc2564 ข้อมูลดิบ'!$C$3:$C$165,0),54)</f>
        <v>0</v>
      </c>
      <c r="S104" s="112">
        <f>INDEX('dmc2564 ข้อมูลดิบ'!$C$3:$CR$167,MATCH($C103,'dmc2564 ข้อมูลดิบ'!$C$3:$C$165,0),58)</f>
        <v>0</v>
      </c>
      <c r="T104" s="112">
        <f>Q104+R104+S104</f>
        <v>0</v>
      </c>
      <c r="U104" s="113">
        <f t="shared" si="19"/>
        <v>8</v>
      </c>
      <c r="W104" s="171"/>
      <c r="X104" s="171"/>
      <c r="Y104" s="171"/>
      <c r="Z104" s="171"/>
      <c r="AA104" s="171"/>
      <c r="AB104" s="171"/>
      <c r="AC104" s="171"/>
    </row>
    <row r="105" spans="2:29" ht="21" customHeight="1" thickTop="1">
      <c r="B105" s="174">
        <v>26</v>
      </c>
      <c r="C105" s="172" t="s">
        <v>27</v>
      </c>
      <c r="D105" s="173" t="s">
        <v>18</v>
      </c>
      <c r="E105" s="86">
        <f>VLOOKUP(C107,'จำนวนครู 25มิย64'!$A$3:$E$164,3,TRUE)</f>
        <v>6</v>
      </c>
      <c r="F105" s="86">
        <f>INDEX('dmc2564 ข้อมูลดิบ'!$C$3:$CR$167,MATCH($C107,'dmc2564 ข้อมูลดิบ'!$C$3:$C$165,0),3)</f>
        <v>0</v>
      </c>
      <c r="G105" s="86">
        <f>INDEX('dmc2564 ข้อมูลดิบ'!$C$3:$CR$167,MATCH($C107,'dmc2564 ข้อมูลดิบ'!$C$3:$C$165,0),7)</f>
        <v>3</v>
      </c>
      <c r="H105" s="86">
        <f>INDEX('dmc2564 ข้อมูลดิบ'!$C$3:$CR$167,MATCH($C107,'dmc2564 ข้อมูลดิบ'!$C$3:$C$165,0),11)</f>
        <v>4</v>
      </c>
      <c r="I105" s="86">
        <f>SUM(F105:H105)</f>
        <v>7</v>
      </c>
      <c r="J105" s="86">
        <f>INDEX('dmc2564 ข้อมูลดิบ'!$C$3:$CR$167,MATCH($C107,'dmc2564 ข้อมูลดิบ'!$C$3:$C$165,0),19)</f>
        <v>9</v>
      </c>
      <c r="K105" s="86">
        <f>INDEX('dmc2564 ข้อมูลดิบ'!$C$3:$CR$167,MATCH($C107,'dmc2564 ข้อมูลดิบ'!$C$3:$C$165,0),23)</f>
        <v>7</v>
      </c>
      <c r="L105" s="100">
        <f>INDEX('dmc2564 ข้อมูลดิบ'!$C$3:$CR$167,MATCH($C107,'dmc2564 ข้อมูลดิบ'!$C$3:$C$165,0),27)</f>
        <v>5</v>
      </c>
      <c r="M105" s="86">
        <f>INDEX('dmc2564 ข้อมูลดิบ'!$C$3:$CR$167,MATCH($C107,'dmc2564 ข้อมูลดิบ'!$C$3:$C$165,0),31)</f>
        <v>1</v>
      </c>
      <c r="N105" s="86">
        <f>INDEX('dmc2564 ข้อมูลดิบ'!$C$3:$CR$167,MATCH($C107,'dmc2564 ข้อมูลดิบ'!$C$3:$C$165,0),35)</f>
        <v>11</v>
      </c>
      <c r="O105" s="86">
        <f>INDEX('dmc2564 ข้อมูลดิบ'!$C$3:$CR$167,MATCH($C107,'dmc2564 ข้อมูลดิบ'!$C$3:$C$165,0),39)</f>
        <v>5</v>
      </c>
      <c r="P105" s="86">
        <f>J105+K105+L105+M105+N105+O105</f>
        <v>38</v>
      </c>
      <c r="Q105" s="86">
        <f>INDEX('dmc2564 ข้อมูลดิบ'!$C$3:$CR$167,MATCH($C107,'dmc2564 ข้อมูลดิบ'!$C$3:$C$165,0),47)</f>
        <v>3</v>
      </c>
      <c r="R105" s="86">
        <f>INDEX('dmc2564 ข้อมูลดิบ'!$C$3:$CR$167,MATCH($C107,'dmc2564 ข้อมูลดิบ'!$C$3:$C$165,0),51)</f>
        <v>4</v>
      </c>
      <c r="S105" s="86">
        <f>INDEX('dmc2564 ข้อมูลดิบ'!$C$3:$CR$167,MATCH($C107,'dmc2564 ข้อมูลดิบ'!$C$3:$C$165,0),55)</f>
        <v>7</v>
      </c>
      <c r="T105" s="86">
        <f>Q105+R105+S105</f>
        <v>14</v>
      </c>
      <c r="U105" s="101">
        <f t="shared" si="19"/>
        <v>59</v>
      </c>
      <c r="W105" s="171"/>
      <c r="X105" s="171"/>
      <c r="Y105" s="171"/>
      <c r="Z105" s="171"/>
      <c r="AA105" s="171"/>
      <c r="AB105" s="171"/>
      <c r="AC105" s="171"/>
    </row>
    <row r="106" spans="2:29" ht="21" customHeight="1">
      <c r="B106" s="174"/>
      <c r="C106" s="175" t="s">
        <v>28</v>
      </c>
      <c r="D106" s="176" t="s">
        <v>20</v>
      </c>
      <c r="E106" s="86">
        <f>VLOOKUP(C107,'จำนวนครู 25มิย64'!$A$3:$E$164,4,TRUE)</f>
        <v>6</v>
      </c>
      <c r="F106" s="104">
        <f>INDEX('dmc2564 ข้อมูลดิบ'!$C$3:$CR$167,MATCH($C107,'dmc2564 ข้อมูลดิบ'!$C$3:$C$165,0),4)</f>
        <v>0</v>
      </c>
      <c r="G106" s="104">
        <f>INDEX('dmc2564 ข้อมูลดิบ'!$C$3:$CR$167,MATCH($C107,'dmc2564 ข้อมูลดิบ'!$C$3:$C$165,0),8)</f>
        <v>1</v>
      </c>
      <c r="H106" s="104">
        <f>INDEX('dmc2564 ข้อมูลดิบ'!$C$3:$CR$167,MATCH($C107,'dmc2564 ข้อมูลดิบ'!$C$3:$C$165,0),12)</f>
        <v>3</v>
      </c>
      <c r="I106" s="104">
        <f>SUM(F106:H106)</f>
        <v>4</v>
      </c>
      <c r="J106" s="104">
        <f>INDEX('dmc2564 ข้อมูลดิบ'!$C$3:$CR$167,MATCH($C107,'dmc2564 ข้อมูลดิบ'!$C$3:$C$165,0),20)</f>
        <v>4</v>
      </c>
      <c r="K106" s="104">
        <f>INDEX('dmc2564 ข้อมูลดิบ'!$C$3:$CR$167,MATCH($C107,'dmc2564 ข้อมูลดิบ'!$C$3:$C$165,0),24)</f>
        <v>4</v>
      </c>
      <c r="L106" s="105">
        <f>INDEX('dmc2564 ข้อมูลดิบ'!$C$3:$CR$167,MATCH($C107,'dmc2564 ข้อมูลดิบ'!$C$3:$C$165,0),28)</f>
        <v>6</v>
      </c>
      <c r="M106" s="104">
        <f>INDEX('dmc2564 ข้อมูลดิบ'!$C$3:$CR$167,MATCH($C107,'dmc2564 ข้อมูลดิบ'!$C$3:$C$165,0),32)</f>
        <v>8</v>
      </c>
      <c r="N106" s="104">
        <f>INDEX('dmc2564 ข้อมูลดิบ'!$C$3:$CR$167,MATCH($C107,'dmc2564 ข้อมูลดิบ'!$C$3:$C$165,0),36)</f>
        <v>8</v>
      </c>
      <c r="O106" s="104">
        <f>INDEX('dmc2564 ข้อมูลดิบ'!$C$3:$CR$167,MATCH($C107,'dmc2564 ข้อมูลดิบ'!$C$3:$C$165,0),40)</f>
        <v>5</v>
      </c>
      <c r="P106" s="104">
        <f>J106+K106+L106+M106+N106+O106</f>
        <v>35</v>
      </c>
      <c r="Q106" s="104">
        <f>INDEX('dmc2564 ข้อมูลดิบ'!$C$3:$CR$167,MATCH($C107,'dmc2564 ข้อมูลดิบ'!$C$3:$C$165,0),48)</f>
        <v>10</v>
      </c>
      <c r="R106" s="104">
        <f>INDEX('dmc2564 ข้อมูลดิบ'!$C$3:$CR$167,MATCH($C107,'dmc2564 ข้อมูลดิบ'!$C$3:$C$165,0),52)</f>
        <v>7</v>
      </c>
      <c r="S106" s="104">
        <f>INDEX('dmc2564 ข้อมูลดิบ'!$C$3:$CR$167,MATCH($C107,'dmc2564 ข้อมูลดิบ'!$C$3:$C$165,0),56)</f>
        <v>0</v>
      </c>
      <c r="T106" s="104">
        <f>Q106+R106+S106</f>
        <v>17</v>
      </c>
      <c r="U106" s="330">
        <f t="shared" si="19"/>
        <v>56</v>
      </c>
      <c r="W106" s="171"/>
      <c r="X106" s="171"/>
      <c r="Y106" s="171"/>
      <c r="Z106" s="171"/>
      <c r="AA106" s="171"/>
      <c r="AB106" s="171"/>
      <c r="AC106" s="171"/>
    </row>
    <row r="107" spans="2:29" ht="21" customHeight="1">
      <c r="B107" s="174"/>
      <c r="C107" s="175">
        <v>64020103</v>
      </c>
      <c r="D107" s="177" t="s">
        <v>1</v>
      </c>
      <c r="E107" s="107">
        <f>E105+E106</f>
        <v>12</v>
      </c>
      <c r="F107" s="330">
        <f t="shared" ref="F107:T107" si="28">F105+F106</f>
        <v>0</v>
      </c>
      <c r="G107" s="330">
        <f t="shared" si="28"/>
        <v>4</v>
      </c>
      <c r="H107" s="330">
        <f t="shared" si="28"/>
        <v>7</v>
      </c>
      <c r="I107" s="330">
        <f t="shared" si="28"/>
        <v>11</v>
      </c>
      <c r="J107" s="330">
        <f t="shared" si="28"/>
        <v>13</v>
      </c>
      <c r="K107" s="330">
        <f t="shared" si="28"/>
        <v>11</v>
      </c>
      <c r="L107" s="108">
        <f t="shared" si="28"/>
        <v>11</v>
      </c>
      <c r="M107" s="330">
        <f t="shared" si="28"/>
        <v>9</v>
      </c>
      <c r="N107" s="330">
        <f t="shared" si="28"/>
        <v>19</v>
      </c>
      <c r="O107" s="330">
        <f t="shared" si="28"/>
        <v>10</v>
      </c>
      <c r="P107" s="330">
        <f t="shared" si="28"/>
        <v>73</v>
      </c>
      <c r="Q107" s="330">
        <f t="shared" si="28"/>
        <v>13</v>
      </c>
      <c r="R107" s="330">
        <f t="shared" si="28"/>
        <v>11</v>
      </c>
      <c r="S107" s="330">
        <f t="shared" si="28"/>
        <v>7</v>
      </c>
      <c r="T107" s="330">
        <f t="shared" si="28"/>
        <v>31</v>
      </c>
      <c r="U107" s="330">
        <f t="shared" si="19"/>
        <v>115</v>
      </c>
      <c r="W107" s="171"/>
      <c r="X107" s="171"/>
      <c r="Y107" s="171"/>
      <c r="Z107" s="171"/>
      <c r="AA107" s="171"/>
      <c r="AB107" s="171"/>
      <c r="AC107" s="171"/>
    </row>
    <row r="108" spans="2:29" ht="21" customHeight="1" thickBot="1">
      <c r="B108" s="178"/>
      <c r="C108" s="179" t="s">
        <v>496</v>
      </c>
      <c r="D108" s="180" t="s">
        <v>15</v>
      </c>
      <c r="E108" s="111"/>
      <c r="F108" s="112">
        <f>INDEX('dmc2564 ข้อมูลดิบ'!$C$3:$CR$167,MATCH($C107,'dmc2564 ข้อมูลดิบ'!$C$3:$C$165,0),6)</f>
        <v>0</v>
      </c>
      <c r="G108" s="112">
        <f>INDEX('dmc2564 ข้อมูลดิบ'!$C$3:$CR$167,MATCH($C107,'dmc2564 ข้อมูลดิบ'!$C$3:$C$165,0),10)</f>
        <v>1</v>
      </c>
      <c r="H108" s="112">
        <f>INDEX('dmc2564 ข้อมูลดิบ'!$C$3:$CR$167,MATCH($C107,'dmc2564 ข้อมูลดิบ'!$C$3:$C$165,0),14)</f>
        <v>1</v>
      </c>
      <c r="I108" s="112">
        <f>SUM(F108:H108)</f>
        <v>2</v>
      </c>
      <c r="J108" s="112">
        <f>INDEX('dmc2564 ข้อมูลดิบ'!$C$3:$CR$167,MATCH($C107,'dmc2564 ข้อมูลดิบ'!$C$3:$C$165,0),22)</f>
        <v>1</v>
      </c>
      <c r="K108" s="112">
        <f>INDEX('dmc2564 ข้อมูลดิบ'!$C$3:$CR$167,MATCH($C107,'dmc2564 ข้อมูลดิบ'!$C$3:$C$165,0),26)</f>
        <v>1</v>
      </c>
      <c r="L108" s="111">
        <f>INDEX('dmc2564 ข้อมูลดิบ'!$C$3:$CR$167,MATCH($C107,'dmc2564 ข้อมูลดิบ'!$C$3:$C$165,0),30)</f>
        <v>1</v>
      </c>
      <c r="M108" s="112">
        <f>INDEX('dmc2564 ข้อมูลดิบ'!$C$3:$CR$167,MATCH($C107,'dmc2564 ข้อมูลดิบ'!$C$3:$C$165,0),34)</f>
        <v>1</v>
      </c>
      <c r="N108" s="112">
        <f>INDEX('dmc2564 ข้อมูลดิบ'!$C$3:$CR$167,MATCH($C107,'dmc2564 ข้อมูลดิบ'!$C$3:$C$165,0),38)</f>
        <v>1</v>
      </c>
      <c r="O108" s="112">
        <f>INDEX('dmc2564 ข้อมูลดิบ'!$C$3:$CR$167,MATCH($C107,'dmc2564 ข้อมูลดิบ'!$C$3:$C$165,0),42)</f>
        <v>1</v>
      </c>
      <c r="P108" s="112">
        <f>J108+K108+L108+M108+N108+O108</f>
        <v>6</v>
      </c>
      <c r="Q108" s="112">
        <f>INDEX('dmc2564 ข้อมูลดิบ'!$C$3:$CR$167,MATCH($C107,'dmc2564 ข้อมูลดิบ'!$C$3:$C$165,0),50)</f>
        <v>1</v>
      </c>
      <c r="R108" s="112">
        <f>INDEX('dmc2564 ข้อมูลดิบ'!$C$3:$CR$167,MATCH($C107,'dmc2564 ข้อมูลดิบ'!$C$3:$C$165,0),54)</f>
        <v>1</v>
      </c>
      <c r="S108" s="112">
        <f>INDEX('dmc2564 ข้อมูลดิบ'!$C$3:$CR$167,MATCH($C107,'dmc2564 ข้อมูลดิบ'!$C$3:$C$165,0),58)</f>
        <v>1</v>
      </c>
      <c r="T108" s="112">
        <f>Q108+R108+S108</f>
        <v>3</v>
      </c>
      <c r="U108" s="113">
        <f t="shared" si="19"/>
        <v>11</v>
      </c>
      <c r="W108" s="171"/>
      <c r="X108" s="171"/>
      <c r="Y108" s="171"/>
      <c r="Z108" s="171"/>
      <c r="AA108" s="171"/>
      <c r="AB108" s="171"/>
      <c r="AC108" s="171"/>
    </row>
    <row r="109" spans="2:29" ht="21" customHeight="1" thickTop="1">
      <c r="B109" s="174">
        <v>27</v>
      </c>
      <c r="C109" s="183" t="s">
        <v>41</v>
      </c>
      <c r="D109" s="173" t="s">
        <v>18</v>
      </c>
      <c r="E109" s="86">
        <f>VLOOKUP(C111,'จำนวนครู 25มิย64'!$A$3:$E$164,3,TRUE)</f>
        <v>1</v>
      </c>
      <c r="F109" s="86">
        <f>INDEX('dmc2564 ข้อมูลดิบ'!$C$3:$CR$167,MATCH($C111,'dmc2564 ข้อมูลดิบ'!$C$3:$C$165,0),3)</f>
        <v>0</v>
      </c>
      <c r="G109" s="86">
        <f>INDEX('dmc2564 ข้อมูลดิบ'!$C$3:$CR$167,MATCH($C111,'dmc2564 ข้อมูลดิบ'!$C$3:$C$165,0),7)</f>
        <v>2</v>
      </c>
      <c r="H109" s="86">
        <f>INDEX('dmc2564 ข้อมูลดิบ'!$C$3:$CR$167,MATCH($C111,'dmc2564 ข้อมูลดิบ'!$C$3:$C$165,0),11)</f>
        <v>0</v>
      </c>
      <c r="I109" s="86">
        <f>SUM(F109:H109)</f>
        <v>2</v>
      </c>
      <c r="J109" s="86">
        <f>INDEX('dmc2564 ข้อมูลดิบ'!$C$3:$CR$167,MATCH($C111,'dmc2564 ข้อมูลดิบ'!$C$3:$C$165,0),19)</f>
        <v>1</v>
      </c>
      <c r="K109" s="86">
        <f>INDEX('dmc2564 ข้อมูลดิบ'!$C$3:$CR$167,MATCH($C111,'dmc2564 ข้อมูลดิบ'!$C$3:$C$165,0),23)</f>
        <v>2</v>
      </c>
      <c r="L109" s="100">
        <f>INDEX('dmc2564 ข้อมูลดิบ'!$C$3:$CR$167,MATCH($C111,'dmc2564 ข้อมูลดิบ'!$C$3:$C$165,0),27)</f>
        <v>2</v>
      </c>
      <c r="M109" s="86">
        <f>INDEX('dmc2564 ข้อมูลดิบ'!$C$3:$CR$167,MATCH($C111,'dmc2564 ข้อมูลดิบ'!$C$3:$C$165,0),31)</f>
        <v>5</v>
      </c>
      <c r="N109" s="86">
        <f>INDEX('dmc2564 ข้อมูลดิบ'!$C$3:$CR$167,MATCH($C111,'dmc2564 ข้อมูลดิบ'!$C$3:$C$165,0),35)</f>
        <v>2</v>
      </c>
      <c r="O109" s="86">
        <f>INDEX('dmc2564 ข้อมูลดิบ'!$C$3:$CR$167,MATCH($C111,'dmc2564 ข้อมูลดิบ'!$C$3:$C$165,0),39)</f>
        <v>3</v>
      </c>
      <c r="P109" s="86">
        <f>J109+K109+L109+M109+N109+O109</f>
        <v>15</v>
      </c>
      <c r="Q109" s="86">
        <f>INDEX('dmc2564 ข้อมูลดิบ'!$C$3:$CR$167,MATCH($C111,'dmc2564 ข้อมูลดิบ'!$C$3:$C$165,0),47)</f>
        <v>0</v>
      </c>
      <c r="R109" s="86">
        <f>INDEX('dmc2564 ข้อมูลดิบ'!$C$3:$CR$167,MATCH($C111,'dmc2564 ข้อมูลดิบ'!$C$3:$C$165,0),51)</f>
        <v>0</v>
      </c>
      <c r="S109" s="86">
        <f>INDEX('dmc2564 ข้อมูลดิบ'!$C$3:$CR$167,MATCH($C111,'dmc2564 ข้อมูลดิบ'!$C$3:$C$165,0),55)</f>
        <v>0</v>
      </c>
      <c r="T109" s="86">
        <f>Q109+R109+S109</f>
        <v>0</v>
      </c>
      <c r="U109" s="101">
        <f t="shared" si="19"/>
        <v>17</v>
      </c>
      <c r="W109" s="171"/>
      <c r="X109" s="171"/>
      <c r="Y109" s="171"/>
      <c r="Z109" s="171"/>
      <c r="AA109" s="171"/>
      <c r="AB109" s="171"/>
      <c r="AC109" s="171"/>
    </row>
    <row r="110" spans="2:29" ht="21" customHeight="1">
      <c r="B110" s="174"/>
      <c r="C110" s="175" t="s">
        <v>42</v>
      </c>
      <c r="D110" s="176" t="s">
        <v>20</v>
      </c>
      <c r="E110" s="86">
        <f>VLOOKUP(C111,'จำนวนครู 25มิย64'!$A$3:$E$164,4,TRUE)</f>
        <v>2</v>
      </c>
      <c r="F110" s="104">
        <f>INDEX('dmc2564 ข้อมูลดิบ'!$C$3:$CR$167,MATCH($C111,'dmc2564 ข้อมูลดิบ'!$C$3:$C$165,0),4)</f>
        <v>0</v>
      </c>
      <c r="G110" s="104">
        <f>INDEX('dmc2564 ข้อมูลดิบ'!$C$3:$CR$167,MATCH($C111,'dmc2564 ข้อมูลดิบ'!$C$3:$C$165,0),8)</f>
        <v>1</v>
      </c>
      <c r="H110" s="104">
        <f>INDEX('dmc2564 ข้อมูลดิบ'!$C$3:$CR$167,MATCH($C111,'dmc2564 ข้อมูลดิบ'!$C$3:$C$165,0),12)</f>
        <v>3</v>
      </c>
      <c r="I110" s="104">
        <f>SUM(F110:H110)</f>
        <v>4</v>
      </c>
      <c r="J110" s="104">
        <f>INDEX('dmc2564 ข้อมูลดิบ'!$C$3:$CR$167,MATCH($C111,'dmc2564 ข้อมูลดิบ'!$C$3:$C$165,0),20)</f>
        <v>1</v>
      </c>
      <c r="K110" s="104">
        <f>INDEX('dmc2564 ข้อมูลดิบ'!$C$3:$CR$167,MATCH($C111,'dmc2564 ข้อมูลดิบ'!$C$3:$C$165,0),24)</f>
        <v>2</v>
      </c>
      <c r="L110" s="105">
        <f>INDEX('dmc2564 ข้อมูลดิบ'!$C$3:$CR$167,MATCH($C111,'dmc2564 ข้อมูลดิบ'!$C$3:$C$165,0),28)</f>
        <v>4</v>
      </c>
      <c r="M110" s="104">
        <f>INDEX('dmc2564 ข้อมูลดิบ'!$C$3:$CR$167,MATCH($C111,'dmc2564 ข้อมูลดิบ'!$C$3:$C$165,0),32)</f>
        <v>1</v>
      </c>
      <c r="N110" s="104">
        <f>INDEX('dmc2564 ข้อมูลดิบ'!$C$3:$CR$167,MATCH($C111,'dmc2564 ข้อมูลดิบ'!$C$3:$C$165,0),36)</f>
        <v>3</v>
      </c>
      <c r="O110" s="104">
        <f>INDEX('dmc2564 ข้อมูลดิบ'!$C$3:$CR$167,MATCH($C111,'dmc2564 ข้อมูลดิบ'!$C$3:$C$165,0),40)</f>
        <v>2</v>
      </c>
      <c r="P110" s="104">
        <f>J110+K110+L110+M110+N110+O110</f>
        <v>13</v>
      </c>
      <c r="Q110" s="104">
        <f>INDEX('dmc2564 ข้อมูลดิบ'!$C$3:$CR$167,MATCH($C111,'dmc2564 ข้อมูลดิบ'!$C$3:$C$165,0),48)</f>
        <v>0</v>
      </c>
      <c r="R110" s="104">
        <f>INDEX('dmc2564 ข้อมูลดิบ'!$C$3:$CR$167,MATCH($C111,'dmc2564 ข้อมูลดิบ'!$C$3:$C$165,0),52)</f>
        <v>0</v>
      </c>
      <c r="S110" s="104">
        <f>INDEX('dmc2564 ข้อมูลดิบ'!$C$3:$CR$167,MATCH($C111,'dmc2564 ข้อมูลดิบ'!$C$3:$C$165,0),56)</f>
        <v>0</v>
      </c>
      <c r="T110" s="104">
        <f>Q110+R110+S110</f>
        <v>0</v>
      </c>
      <c r="U110" s="330">
        <f t="shared" si="19"/>
        <v>17</v>
      </c>
      <c r="W110" s="171"/>
      <c r="X110" s="171"/>
      <c r="Y110" s="171"/>
      <c r="Z110" s="171"/>
      <c r="AA110" s="171"/>
      <c r="AB110" s="171"/>
      <c r="AC110" s="171"/>
    </row>
    <row r="111" spans="2:29" ht="21" customHeight="1">
      <c r="B111" s="174"/>
      <c r="C111" s="175">
        <v>64020104</v>
      </c>
      <c r="D111" s="177" t="s">
        <v>1</v>
      </c>
      <c r="E111" s="107">
        <f t="shared" ref="E111:T111" si="29">E109+E110</f>
        <v>3</v>
      </c>
      <c r="F111" s="330">
        <f t="shared" si="29"/>
        <v>0</v>
      </c>
      <c r="G111" s="330">
        <f t="shared" si="29"/>
        <v>3</v>
      </c>
      <c r="H111" s="330">
        <f t="shared" si="29"/>
        <v>3</v>
      </c>
      <c r="I111" s="330">
        <f t="shared" si="29"/>
        <v>6</v>
      </c>
      <c r="J111" s="330">
        <f t="shared" si="29"/>
        <v>2</v>
      </c>
      <c r="K111" s="330">
        <f t="shared" si="29"/>
        <v>4</v>
      </c>
      <c r="L111" s="108">
        <f t="shared" si="29"/>
        <v>6</v>
      </c>
      <c r="M111" s="330">
        <f t="shared" si="29"/>
        <v>6</v>
      </c>
      <c r="N111" s="330">
        <f t="shared" si="29"/>
        <v>5</v>
      </c>
      <c r="O111" s="330">
        <f t="shared" si="29"/>
        <v>5</v>
      </c>
      <c r="P111" s="330">
        <f t="shared" si="29"/>
        <v>28</v>
      </c>
      <c r="Q111" s="330">
        <f t="shared" si="29"/>
        <v>0</v>
      </c>
      <c r="R111" s="330">
        <f t="shared" si="29"/>
        <v>0</v>
      </c>
      <c r="S111" s="330">
        <f t="shared" si="29"/>
        <v>0</v>
      </c>
      <c r="T111" s="330">
        <f t="shared" si="29"/>
        <v>0</v>
      </c>
      <c r="U111" s="330">
        <f t="shared" si="19"/>
        <v>34</v>
      </c>
      <c r="W111" s="171"/>
      <c r="X111" s="171"/>
      <c r="Y111" s="171"/>
      <c r="Z111" s="171"/>
      <c r="AA111" s="171"/>
      <c r="AB111" s="171"/>
      <c r="AC111" s="171"/>
    </row>
    <row r="112" spans="2:29" ht="21" customHeight="1" thickBot="1">
      <c r="B112" s="178"/>
      <c r="C112" s="179" t="s">
        <v>494</v>
      </c>
      <c r="D112" s="180" t="s">
        <v>15</v>
      </c>
      <c r="E112" s="111"/>
      <c r="F112" s="112">
        <f>INDEX('dmc2564 ข้อมูลดิบ'!$C$3:$CR$167,MATCH($C111,'dmc2564 ข้อมูลดิบ'!$C$3:$C$165,0),6)</f>
        <v>0</v>
      </c>
      <c r="G112" s="112">
        <f>INDEX('dmc2564 ข้อมูลดิบ'!$C$3:$CR$167,MATCH($C111,'dmc2564 ข้อมูลดิบ'!$C$3:$C$165,0),10)</f>
        <v>1</v>
      </c>
      <c r="H112" s="112">
        <f>INDEX('dmc2564 ข้อมูลดิบ'!$C$3:$CR$167,MATCH($C111,'dmc2564 ข้อมูลดิบ'!$C$3:$C$165,0),14)</f>
        <v>1</v>
      </c>
      <c r="I112" s="112">
        <f>SUM(F112:H112)</f>
        <v>2</v>
      </c>
      <c r="J112" s="112">
        <f>INDEX('dmc2564 ข้อมูลดิบ'!$C$3:$CR$167,MATCH($C111,'dmc2564 ข้อมูลดิบ'!$C$3:$C$165,0),22)</f>
        <v>1</v>
      </c>
      <c r="K112" s="112">
        <f>INDEX('dmc2564 ข้อมูลดิบ'!$C$3:$CR$167,MATCH($C111,'dmc2564 ข้อมูลดิบ'!$C$3:$C$165,0),26)</f>
        <v>1</v>
      </c>
      <c r="L112" s="111">
        <f>INDEX('dmc2564 ข้อมูลดิบ'!$C$3:$CR$167,MATCH($C111,'dmc2564 ข้อมูลดิบ'!$C$3:$C$165,0),30)</f>
        <v>1</v>
      </c>
      <c r="M112" s="112">
        <f>INDEX('dmc2564 ข้อมูลดิบ'!$C$3:$CR$167,MATCH($C111,'dmc2564 ข้อมูลดิบ'!$C$3:$C$165,0),34)</f>
        <v>1</v>
      </c>
      <c r="N112" s="112">
        <f>INDEX('dmc2564 ข้อมูลดิบ'!$C$3:$CR$167,MATCH($C111,'dmc2564 ข้อมูลดิบ'!$C$3:$C$165,0),38)</f>
        <v>1</v>
      </c>
      <c r="O112" s="112">
        <f>INDEX('dmc2564 ข้อมูลดิบ'!$C$3:$CR$167,MATCH($C111,'dmc2564 ข้อมูลดิบ'!$C$3:$C$165,0),42)</f>
        <v>1</v>
      </c>
      <c r="P112" s="112">
        <f>J112+K112+L112+M112+N112+O112</f>
        <v>6</v>
      </c>
      <c r="Q112" s="112">
        <f>INDEX('dmc2564 ข้อมูลดิบ'!$C$3:$CR$167,MATCH($C111,'dmc2564 ข้อมูลดิบ'!$C$3:$C$165,0),50)</f>
        <v>0</v>
      </c>
      <c r="R112" s="112">
        <f>INDEX('dmc2564 ข้อมูลดิบ'!$C$3:$CR$167,MATCH($C111,'dmc2564 ข้อมูลดิบ'!$C$3:$C$165,0),54)</f>
        <v>0</v>
      </c>
      <c r="S112" s="112">
        <f>INDEX('dmc2564 ข้อมูลดิบ'!$C$3:$CR$167,MATCH($C111,'dmc2564 ข้อมูลดิบ'!$C$3:$C$165,0),58)</f>
        <v>0</v>
      </c>
      <c r="T112" s="112">
        <f>Q112+R112+S112</f>
        <v>0</v>
      </c>
      <c r="U112" s="113">
        <f t="shared" si="19"/>
        <v>8</v>
      </c>
      <c r="W112" s="171"/>
      <c r="X112" s="171"/>
      <c r="Y112" s="171"/>
      <c r="Z112" s="171"/>
      <c r="AA112" s="171"/>
      <c r="AB112" s="171"/>
      <c r="AC112" s="171"/>
    </row>
    <row r="113" spans="2:29" ht="21" customHeight="1" thickTop="1">
      <c r="B113" s="174">
        <v>28</v>
      </c>
      <c r="C113" s="172" t="s">
        <v>39</v>
      </c>
      <c r="D113" s="173" t="s">
        <v>18</v>
      </c>
      <c r="E113" s="86">
        <f>VLOOKUP(C115,'จำนวนครู 25มิย64'!$A$3:$E$164,3,TRUE)</f>
        <v>0</v>
      </c>
      <c r="F113" s="86">
        <f>INDEX('dmc2564 ข้อมูลดิบ'!$C$3:$CR$167,MATCH($C115,'dmc2564 ข้อมูลดิบ'!$C$3:$C$165,0),3)</f>
        <v>0</v>
      </c>
      <c r="G113" s="86">
        <f>INDEX('dmc2564 ข้อมูลดิบ'!$C$3:$CR$167,MATCH($C115,'dmc2564 ข้อมูลดิบ'!$C$3:$C$165,0),7)</f>
        <v>0</v>
      </c>
      <c r="H113" s="86">
        <f>INDEX('dmc2564 ข้อมูลดิบ'!$C$3:$CR$167,MATCH($C115,'dmc2564 ข้อมูลดิบ'!$C$3:$C$165,0),11)</f>
        <v>0</v>
      </c>
      <c r="I113" s="86">
        <f>SUM(F113:H113)</f>
        <v>0</v>
      </c>
      <c r="J113" s="86">
        <f>INDEX('dmc2564 ข้อมูลดิบ'!$C$3:$CR$167,MATCH($C115,'dmc2564 ข้อมูลดิบ'!$C$3:$C$165,0),19)</f>
        <v>0</v>
      </c>
      <c r="K113" s="86">
        <f>INDEX('dmc2564 ข้อมูลดิบ'!$C$3:$CR$167,MATCH($C115,'dmc2564 ข้อมูลดิบ'!$C$3:$C$165,0),23)</f>
        <v>0</v>
      </c>
      <c r="L113" s="100">
        <f>INDEX('dmc2564 ข้อมูลดิบ'!$C$3:$CR$167,MATCH($C115,'dmc2564 ข้อมูลดิบ'!$C$3:$C$165,0),27)</f>
        <v>0</v>
      </c>
      <c r="M113" s="86">
        <f>INDEX('dmc2564 ข้อมูลดิบ'!$C$3:$CR$167,MATCH($C115,'dmc2564 ข้อมูลดิบ'!$C$3:$C$165,0),31)</f>
        <v>0</v>
      </c>
      <c r="N113" s="86">
        <f>INDEX('dmc2564 ข้อมูลดิบ'!$C$3:$CR$167,MATCH($C115,'dmc2564 ข้อมูลดิบ'!$C$3:$C$165,0),35)</f>
        <v>1</v>
      </c>
      <c r="O113" s="86">
        <f>INDEX('dmc2564 ข้อมูลดิบ'!$C$3:$CR$167,MATCH($C115,'dmc2564 ข้อมูลดิบ'!$C$3:$C$165,0),39)</f>
        <v>0</v>
      </c>
      <c r="P113" s="86">
        <f>J113+K113+L113+M113+N113+O113</f>
        <v>1</v>
      </c>
      <c r="Q113" s="86">
        <f>INDEX('dmc2564 ข้อมูลดิบ'!$C$3:$CR$167,MATCH($C115,'dmc2564 ข้อมูลดิบ'!$C$3:$C$165,0),47)</f>
        <v>0</v>
      </c>
      <c r="R113" s="86">
        <f>INDEX('dmc2564 ข้อมูลดิบ'!$C$3:$CR$167,MATCH($C115,'dmc2564 ข้อมูลดิบ'!$C$3:$C$165,0),51)</f>
        <v>0</v>
      </c>
      <c r="S113" s="86">
        <f>INDEX('dmc2564 ข้อมูลดิบ'!$C$3:$CR$167,MATCH($C115,'dmc2564 ข้อมูลดิบ'!$C$3:$C$165,0),55)</f>
        <v>0</v>
      </c>
      <c r="T113" s="86">
        <f>Q113+R113+S113</f>
        <v>0</v>
      </c>
      <c r="U113" s="101">
        <f t="shared" si="19"/>
        <v>1</v>
      </c>
      <c r="W113" s="171"/>
      <c r="X113" s="171"/>
      <c r="Y113" s="171"/>
      <c r="Z113" s="171"/>
      <c r="AA113" s="171"/>
      <c r="AB113" s="171"/>
      <c r="AC113" s="171"/>
    </row>
    <row r="114" spans="2:29" ht="21" customHeight="1">
      <c r="B114" s="174"/>
      <c r="C114" s="175" t="s">
        <v>40</v>
      </c>
      <c r="D114" s="176" t="s">
        <v>20</v>
      </c>
      <c r="E114" s="86">
        <f>VLOOKUP(C115,'จำนวนครู 25มิย64'!$A$3:$E$164,4,TRUE)</f>
        <v>0</v>
      </c>
      <c r="F114" s="104">
        <f>INDEX('dmc2564 ข้อมูลดิบ'!$C$3:$CR$167,MATCH($C115,'dmc2564 ข้อมูลดิบ'!$C$3:$C$165,0),4)</f>
        <v>0</v>
      </c>
      <c r="G114" s="104">
        <f>INDEX('dmc2564 ข้อมูลดิบ'!$C$3:$CR$167,MATCH($C115,'dmc2564 ข้อมูลดิบ'!$C$3:$C$165,0),8)</f>
        <v>0</v>
      </c>
      <c r="H114" s="104">
        <f>INDEX('dmc2564 ข้อมูลดิบ'!$C$3:$CR$167,MATCH($C115,'dmc2564 ข้อมูลดิบ'!$C$3:$C$165,0),12)</f>
        <v>0</v>
      </c>
      <c r="I114" s="104">
        <f>SUM(F114:H114)</f>
        <v>0</v>
      </c>
      <c r="J114" s="104">
        <f>INDEX('dmc2564 ข้อมูลดิบ'!$C$3:$CR$167,MATCH($C115,'dmc2564 ข้อมูลดิบ'!$C$3:$C$165,0),20)</f>
        <v>0</v>
      </c>
      <c r="K114" s="104">
        <f>INDEX('dmc2564 ข้อมูลดิบ'!$C$3:$CR$167,MATCH($C115,'dmc2564 ข้อมูลดิบ'!$C$3:$C$165,0),24)</f>
        <v>0</v>
      </c>
      <c r="L114" s="105">
        <f>INDEX('dmc2564 ข้อมูลดิบ'!$C$3:$CR$167,MATCH($C115,'dmc2564 ข้อมูลดิบ'!$C$3:$C$165,0),28)</f>
        <v>0</v>
      </c>
      <c r="M114" s="104">
        <f>INDEX('dmc2564 ข้อมูลดิบ'!$C$3:$CR$167,MATCH($C115,'dmc2564 ข้อมูลดิบ'!$C$3:$C$165,0),32)</f>
        <v>0</v>
      </c>
      <c r="N114" s="104">
        <f>INDEX('dmc2564 ข้อมูลดิบ'!$C$3:$CR$167,MATCH($C115,'dmc2564 ข้อมูลดิบ'!$C$3:$C$165,0),36)</f>
        <v>2</v>
      </c>
      <c r="O114" s="104">
        <f>INDEX('dmc2564 ข้อมูลดิบ'!$C$3:$CR$167,MATCH($C115,'dmc2564 ข้อมูลดิบ'!$C$3:$C$165,0),40)</f>
        <v>0</v>
      </c>
      <c r="P114" s="104">
        <f>J114+K114+L114+M114+N114+O114</f>
        <v>2</v>
      </c>
      <c r="Q114" s="104">
        <f>INDEX('dmc2564 ข้อมูลดิบ'!$C$3:$CR$167,MATCH($C115,'dmc2564 ข้อมูลดิบ'!$C$3:$C$165,0),48)</f>
        <v>0</v>
      </c>
      <c r="R114" s="104">
        <f>INDEX('dmc2564 ข้อมูลดิบ'!$C$3:$CR$167,MATCH($C115,'dmc2564 ข้อมูลดิบ'!$C$3:$C$165,0),52)</f>
        <v>0</v>
      </c>
      <c r="S114" s="104">
        <f>INDEX('dmc2564 ข้อมูลดิบ'!$C$3:$CR$167,MATCH($C115,'dmc2564 ข้อมูลดิบ'!$C$3:$C$165,0),56)</f>
        <v>0</v>
      </c>
      <c r="T114" s="104">
        <f>Q114+R114+S114</f>
        <v>0</v>
      </c>
      <c r="U114" s="330">
        <f t="shared" si="19"/>
        <v>2</v>
      </c>
      <c r="W114" s="171"/>
      <c r="X114" s="171"/>
      <c r="Y114" s="171"/>
      <c r="Z114" s="171"/>
      <c r="AA114" s="171"/>
      <c r="AB114" s="171"/>
      <c r="AC114" s="171"/>
    </row>
    <row r="115" spans="2:29" ht="21" customHeight="1">
      <c r="B115" s="174"/>
      <c r="C115" s="175">
        <v>64020105</v>
      </c>
      <c r="D115" s="177" t="s">
        <v>1</v>
      </c>
      <c r="E115" s="107">
        <f t="shared" ref="E115:T115" si="30">E113+E114</f>
        <v>0</v>
      </c>
      <c r="F115" s="330">
        <f t="shared" si="30"/>
        <v>0</v>
      </c>
      <c r="G115" s="330">
        <f t="shared" si="30"/>
        <v>0</v>
      </c>
      <c r="H115" s="330">
        <f t="shared" si="30"/>
        <v>0</v>
      </c>
      <c r="I115" s="330">
        <f t="shared" si="30"/>
        <v>0</v>
      </c>
      <c r="J115" s="330">
        <f t="shared" si="30"/>
        <v>0</v>
      </c>
      <c r="K115" s="330">
        <f t="shared" si="30"/>
        <v>0</v>
      </c>
      <c r="L115" s="108">
        <f t="shared" si="30"/>
        <v>0</v>
      </c>
      <c r="M115" s="330">
        <f t="shared" si="30"/>
        <v>0</v>
      </c>
      <c r="N115" s="330">
        <f t="shared" si="30"/>
        <v>3</v>
      </c>
      <c r="O115" s="330">
        <f t="shared" si="30"/>
        <v>0</v>
      </c>
      <c r="P115" s="330">
        <f t="shared" si="30"/>
        <v>3</v>
      </c>
      <c r="Q115" s="330">
        <f t="shared" si="30"/>
        <v>0</v>
      </c>
      <c r="R115" s="330">
        <f t="shared" si="30"/>
        <v>0</v>
      </c>
      <c r="S115" s="330">
        <f t="shared" si="30"/>
        <v>0</v>
      </c>
      <c r="T115" s="330">
        <f t="shared" si="30"/>
        <v>0</v>
      </c>
      <c r="U115" s="330">
        <f t="shared" si="19"/>
        <v>3</v>
      </c>
      <c r="W115" s="171"/>
      <c r="X115" s="171"/>
      <c r="Y115" s="171"/>
      <c r="Z115" s="171"/>
      <c r="AA115" s="171"/>
      <c r="AB115" s="171"/>
      <c r="AC115" s="171"/>
    </row>
    <row r="116" spans="2:29" ht="21" customHeight="1" thickBot="1">
      <c r="B116" s="178"/>
      <c r="C116" s="179" t="s">
        <v>540</v>
      </c>
      <c r="D116" s="180" t="s">
        <v>15</v>
      </c>
      <c r="E116" s="111"/>
      <c r="F116" s="112">
        <f>INDEX('dmc2564 ข้อมูลดิบ'!$C$3:$CR$167,MATCH($C115,'dmc2564 ข้อมูลดิบ'!$C$3:$C$165,0),6)</f>
        <v>0</v>
      </c>
      <c r="G116" s="112">
        <f>INDEX('dmc2564 ข้อมูลดิบ'!$C$3:$CR$167,MATCH($C115,'dmc2564 ข้อมูลดิบ'!$C$3:$C$165,0),10)</f>
        <v>0</v>
      </c>
      <c r="H116" s="112">
        <f>INDEX('dmc2564 ข้อมูลดิบ'!$C$3:$CR$167,MATCH($C115,'dmc2564 ข้อมูลดิบ'!$C$3:$C$165,0),14)</f>
        <v>0</v>
      </c>
      <c r="I116" s="112">
        <f>SUM(F116:H116)</f>
        <v>0</v>
      </c>
      <c r="J116" s="112">
        <f>INDEX('dmc2564 ข้อมูลดิบ'!$C$3:$CR$167,MATCH($C115,'dmc2564 ข้อมูลดิบ'!$C$3:$C$165,0),22)</f>
        <v>0</v>
      </c>
      <c r="K116" s="112">
        <f>INDEX('dmc2564 ข้อมูลดิบ'!$C$3:$CR$167,MATCH($C115,'dmc2564 ข้อมูลดิบ'!$C$3:$C$165,0),26)</f>
        <v>0</v>
      </c>
      <c r="L116" s="111">
        <f>INDEX('dmc2564 ข้อมูลดิบ'!$C$3:$CR$167,MATCH($C115,'dmc2564 ข้อมูลดิบ'!$C$3:$C$165,0),30)</f>
        <v>0</v>
      </c>
      <c r="M116" s="112">
        <f>INDEX('dmc2564 ข้อมูลดิบ'!$C$3:$CR$167,MATCH($C115,'dmc2564 ข้อมูลดิบ'!$C$3:$C$165,0),34)</f>
        <v>0</v>
      </c>
      <c r="N116" s="112">
        <f>INDEX('dmc2564 ข้อมูลดิบ'!$C$3:$CR$167,MATCH($C115,'dmc2564 ข้อมูลดิบ'!$C$3:$C$165,0),38)</f>
        <v>1</v>
      </c>
      <c r="O116" s="112">
        <f>INDEX('dmc2564 ข้อมูลดิบ'!$C$3:$CR$167,MATCH($C115,'dmc2564 ข้อมูลดิบ'!$C$3:$C$165,0),42)</f>
        <v>0</v>
      </c>
      <c r="P116" s="112">
        <f>J116+K116+L116+M116+N116+O116</f>
        <v>1</v>
      </c>
      <c r="Q116" s="112">
        <f>INDEX('dmc2564 ข้อมูลดิบ'!$C$3:$CR$167,MATCH($C115,'dmc2564 ข้อมูลดิบ'!$C$3:$C$165,0),50)</f>
        <v>0</v>
      </c>
      <c r="R116" s="112">
        <f>INDEX('dmc2564 ข้อมูลดิบ'!$C$3:$CR$167,MATCH($C115,'dmc2564 ข้อมูลดิบ'!$C$3:$C$165,0),54)</f>
        <v>0</v>
      </c>
      <c r="S116" s="112">
        <f>INDEX('dmc2564 ข้อมูลดิบ'!$C$3:$CR$167,MATCH($C115,'dmc2564 ข้อมูลดิบ'!$C$3:$C$165,0),58)</f>
        <v>0</v>
      </c>
      <c r="T116" s="112">
        <f>Q116+R116+S116</f>
        <v>0</v>
      </c>
      <c r="U116" s="113">
        <f t="shared" si="19"/>
        <v>1</v>
      </c>
      <c r="W116" s="171"/>
      <c r="X116" s="171"/>
      <c r="Y116" s="171"/>
      <c r="Z116" s="171"/>
      <c r="AA116" s="171"/>
      <c r="AB116" s="171"/>
      <c r="AC116" s="171"/>
    </row>
    <row r="117" spans="2:29" ht="21" customHeight="1" thickTop="1">
      <c r="B117" s="174">
        <v>29</v>
      </c>
      <c r="C117" s="172" t="s">
        <v>45</v>
      </c>
      <c r="D117" s="173" t="s">
        <v>18</v>
      </c>
      <c r="E117" s="86">
        <f>VLOOKUP(C119,'จำนวนครู 25มิย64'!$A$3:$E$164,3,TRUE)</f>
        <v>0</v>
      </c>
      <c r="F117" s="86">
        <f>INDEX('dmc2564 ข้อมูลดิบ'!$C$3:$CR$167,MATCH($C119,'dmc2564 ข้อมูลดิบ'!$C$3:$C$165,0),3)</f>
        <v>0</v>
      </c>
      <c r="G117" s="86">
        <f>INDEX('dmc2564 ข้อมูลดิบ'!$C$3:$CR$167,MATCH($C119,'dmc2564 ข้อมูลดิบ'!$C$3:$C$165,0),7)</f>
        <v>2</v>
      </c>
      <c r="H117" s="86">
        <f>INDEX('dmc2564 ข้อมูลดิบ'!$C$3:$CR$167,MATCH($C119,'dmc2564 ข้อมูลดิบ'!$C$3:$C$165,0),11)</f>
        <v>1</v>
      </c>
      <c r="I117" s="86">
        <f>SUM(F117:H117)</f>
        <v>3</v>
      </c>
      <c r="J117" s="86">
        <f>INDEX('dmc2564 ข้อมูลดิบ'!$C$3:$CR$167,MATCH($C119,'dmc2564 ข้อมูลดิบ'!$C$3:$C$165,0),19)</f>
        <v>1</v>
      </c>
      <c r="K117" s="86">
        <f>INDEX('dmc2564 ข้อมูลดิบ'!$C$3:$CR$167,MATCH($C119,'dmc2564 ข้อมูลดิบ'!$C$3:$C$165,0),23)</f>
        <v>1</v>
      </c>
      <c r="L117" s="100">
        <f>INDEX('dmc2564 ข้อมูลดิบ'!$C$3:$CR$167,MATCH($C119,'dmc2564 ข้อมูลดิบ'!$C$3:$C$165,0),27)</f>
        <v>0</v>
      </c>
      <c r="M117" s="86">
        <f>INDEX('dmc2564 ข้อมูลดิบ'!$C$3:$CR$167,MATCH($C119,'dmc2564 ข้อมูลดิบ'!$C$3:$C$165,0),31)</f>
        <v>1</v>
      </c>
      <c r="N117" s="86">
        <f>INDEX('dmc2564 ข้อมูลดิบ'!$C$3:$CR$167,MATCH($C119,'dmc2564 ข้อมูลดิบ'!$C$3:$C$165,0),35)</f>
        <v>3</v>
      </c>
      <c r="O117" s="86">
        <f>INDEX('dmc2564 ข้อมูลดิบ'!$C$3:$CR$167,MATCH($C119,'dmc2564 ข้อมูลดิบ'!$C$3:$C$165,0),39)</f>
        <v>4</v>
      </c>
      <c r="P117" s="86">
        <f>J117+K117+L117+M117+N117+O117</f>
        <v>10</v>
      </c>
      <c r="Q117" s="86">
        <f>INDEX('dmc2564 ข้อมูลดิบ'!$C$3:$CR$167,MATCH($C119,'dmc2564 ข้อมูลดิบ'!$C$3:$C$165,0),47)</f>
        <v>0</v>
      </c>
      <c r="R117" s="86">
        <f>INDEX('dmc2564 ข้อมูลดิบ'!$C$3:$CR$167,MATCH($C119,'dmc2564 ข้อมูลดิบ'!$C$3:$C$165,0),51)</f>
        <v>0</v>
      </c>
      <c r="S117" s="86">
        <f>INDEX('dmc2564 ข้อมูลดิบ'!$C$3:$CR$167,MATCH($C119,'dmc2564 ข้อมูลดิบ'!$C$3:$C$165,0),55)</f>
        <v>0</v>
      </c>
      <c r="T117" s="86">
        <f>Q117+R117+S117</f>
        <v>0</v>
      </c>
      <c r="U117" s="101">
        <f t="shared" si="19"/>
        <v>13</v>
      </c>
      <c r="V117" s="184"/>
      <c r="W117" s="171"/>
      <c r="X117" s="171"/>
      <c r="Y117" s="171"/>
      <c r="Z117" s="171"/>
      <c r="AA117" s="171"/>
      <c r="AB117" s="171"/>
      <c r="AC117" s="171"/>
    </row>
    <row r="118" spans="2:29" ht="21" customHeight="1">
      <c r="B118" s="174"/>
      <c r="C118" s="175" t="s">
        <v>46</v>
      </c>
      <c r="D118" s="176" t="s">
        <v>20</v>
      </c>
      <c r="E118" s="86">
        <f>VLOOKUP(C119,'จำนวนครู 25มิย64'!$A$3:$E$164,4,TRUE)</f>
        <v>2</v>
      </c>
      <c r="F118" s="104">
        <f>INDEX('dmc2564 ข้อมูลดิบ'!$C$3:$CR$167,MATCH($C119,'dmc2564 ข้อมูลดิบ'!$C$3:$C$165,0),4)</f>
        <v>0</v>
      </c>
      <c r="G118" s="104">
        <f>INDEX('dmc2564 ข้อมูลดิบ'!$C$3:$CR$167,MATCH($C119,'dmc2564 ข้อมูลดิบ'!$C$3:$C$165,0),8)</f>
        <v>1</v>
      </c>
      <c r="H118" s="104">
        <f>INDEX('dmc2564 ข้อมูลดิบ'!$C$3:$CR$167,MATCH($C119,'dmc2564 ข้อมูลดิบ'!$C$3:$C$165,0),12)</f>
        <v>1</v>
      </c>
      <c r="I118" s="104">
        <f>SUM(F118:H118)</f>
        <v>2</v>
      </c>
      <c r="J118" s="104">
        <f>INDEX('dmc2564 ข้อมูลดิบ'!$C$3:$CR$167,MATCH($C119,'dmc2564 ข้อมูลดิบ'!$C$3:$C$165,0),20)</f>
        <v>2</v>
      </c>
      <c r="K118" s="104">
        <f>INDEX('dmc2564 ข้อมูลดิบ'!$C$3:$CR$167,MATCH($C119,'dmc2564 ข้อมูลดิบ'!$C$3:$C$165,0),24)</f>
        <v>1</v>
      </c>
      <c r="L118" s="105">
        <f>INDEX('dmc2564 ข้อมูลดิบ'!$C$3:$CR$167,MATCH($C119,'dmc2564 ข้อมูลดิบ'!$C$3:$C$165,0),28)</f>
        <v>1</v>
      </c>
      <c r="M118" s="104">
        <f>INDEX('dmc2564 ข้อมูลดิบ'!$C$3:$CR$167,MATCH($C119,'dmc2564 ข้อมูลดิบ'!$C$3:$C$165,0),32)</f>
        <v>1</v>
      </c>
      <c r="N118" s="104">
        <f>INDEX('dmc2564 ข้อมูลดิบ'!$C$3:$CR$167,MATCH($C119,'dmc2564 ข้อมูลดิบ'!$C$3:$C$165,0),36)</f>
        <v>1</v>
      </c>
      <c r="O118" s="104">
        <f>INDEX('dmc2564 ข้อมูลดิบ'!$C$3:$CR$167,MATCH($C119,'dmc2564 ข้อมูลดิบ'!$C$3:$C$165,0),40)</f>
        <v>2</v>
      </c>
      <c r="P118" s="104">
        <f>J118+K118+L118+M118+N118+O118</f>
        <v>8</v>
      </c>
      <c r="Q118" s="104">
        <f>INDEX('dmc2564 ข้อมูลดิบ'!$C$3:$CR$167,MATCH($C119,'dmc2564 ข้อมูลดิบ'!$C$3:$C$165,0),48)</f>
        <v>0</v>
      </c>
      <c r="R118" s="104">
        <f>INDEX('dmc2564 ข้อมูลดิบ'!$C$3:$CR$167,MATCH($C119,'dmc2564 ข้อมูลดิบ'!$C$3:$C$165,0),52)</f>
        <v>0</v>
      </c>
      <c r="S118" s="104">
        <f>INDEX('dmc2564 ข้อมูลดิบ'!$C$3:$CR$167,MATCH($C119,'dmc2564 ข้อมูลดิบ'!$C$3:$C$165,0),56)</f>
        <v>0</v>
      </c>
      <c r="T118" s="104">
        <f>Q118+R118+S118</f>
        <v>0</v>
      </c>
      <c r="U118" s="330">
        <f t="shared" si="19"/>
        <v>10</v>
      </c>
      <c r="W118" s="171"/>
      <c r="X118" s="171"/>
      <c r="Y118" s="171"/>
      <c r="Z118" s="171"/>
      <c r="AA118" s="171"/>
      <c r="AB118" s="171"/>
      <c r="AC118" s="171"/>
    </row>
    <row r="119" spans="2:29" ht="21" customHeight="1">
      <c r="B119" s="174"/>
      <c r="C119" s="175">
        <v>64020107</v>
      </c>
      <c r="D119" s="177" t="s">
        <v>1</v>
      </c>
      <c r="E119" s="107">
        <f>E117+E118</f>
        <v>2</v>
      </c>
      <c r="F119" s="330">
        <f t="shared" ref="F119:T119" si="31">F117+F118</f>
        <v>0</v>
      </c>
      <c r="G119" s="330">
        <f t="shared" si="31"/>
        <v>3</v>
      </c>
      <c r="H119" s="330">
        <f t="shared" si="31"/>
        <v>2</v>
      </c>
      <c r="I119" s="330">
        <f t="shared" si="31"/>
        <v>5</v>
      </c>
      <c r="J119" s="330">
        <f t="shared" si="31"/>
        <v>3</v>
      </c>
      <c r="K119" s="330">
        <f t="shared" si="31"/>
        <v>2</v>
      </c>
      <c r="L119" s="108">
        <f t="shared" si="31"/>
        <v>1</v>
      </c>
      <c r="M119" s="330">
        <f t="shared" si="31"/>
        <v>2</v>
      </c>
      <c r="N119" s="330">
        <f t="shared" si="31"/>
        <v>4</v>
      </c>
      <c r="O119" s="330">
        <f t="shared" si="31"/>
        <v>6</v>
      </c>
      <c r="P119" s="330">
        <f t="shared" si="31"/>
        <v>18</v>
      </c>
      <c r="Q119" s="330">
        <f t="shared" si="31"/>
        <v>0</v>
      </c>
      <c r="R119" s="330">
        <f t="shared" si="31"/>
        <v>0</v>
      </c>
      <c r="S119" s="330">
        <f t="shared" si="31"/>
        <v>0</v>
      </c>
      <c r="T119" s="330">
        <f t="shared" si="31"/>
        <v>0</v>
      </c>
      <c r="U119" s="330">
        <f t="shared" si="19"/>
        <v>23</v>
      </c>
      <c r="W119" s="171"/>
      <c r="X119" s="171"/>
      <c r="Y119" s="171"/>
      <c r="Z119" s="171"/>
      <c r="AA119" s="171"/>
      <c r="AB119" s="171"/>
      <c r="AC119" s="171"/>
    </row>
    <row r="120" spans="2:29" ht="21" customHeight="1" thickBot="1">
      <c r="B120" s="178"/>
      <c r="C120" s="179" t="s">
        <v>595</v>
      </c>
      <c r="D120" s="180" t="s">
        <v>15</v>
      </c>
      <c r="E120" s="111"/>
      <c r="F120" s="112">
        <f>INDEX('dmc2564 ข้อมูลดิบ'!$C$3:$CR$167,MATCH($C119,'dmc2564 ข้อมูลดิบ'!$C$3:$C$165,0),6)</f>
        <v>0</v>
      </c>
      <c r="G120" s="112">
        <f>INDEX('dmc2564 ข้อมูลดิบ'!$C$3:$CR$167,MATCH($C119,'dmc2564 ข้อมูลดิบ'!$C$3:$C$165,0),10)</f>
        <v>1</v>
      </c>
      <c r="H120" s="112">
        <f>INDEX('dmc2564 ข้อมูลดิบ'!$C$3:$CR$167,MATCH($C119,'dmc2564 ข้อมูลดิบ'!$C$3:$C$165,0),14)</f>
        <v>1</v>
      </c>
      <c r="I120" s="112">
        <f>SUM(F120:H120)</f>
        <v>2</v>
      </c>
      <c r="J120" s="112">
        <f>INDEX('dmc2564 ข้อมูลดิบ'!$C$3:$CR$167,MATCH($C119,'dmc2564 ข้อมูลดิบ'!$C$3:$C$165,0),22)</f>
        <v>1</v>
      </c>
      <c r="K120" s="112">
        <f>INDEX('dmc2564 ข้อมูลดิบ'!$C$3:$CR$167,MATCH($C119,'dmc2564 ข้อมูลดิบ'!$C$3:$C$165,0),26)</f>
        <v>1</v>
      </c>
      <c r="L120" s="111">
        <f>INDEX('dmc2564 ข้อมูลดิบ'!$C$3:$CR$167,MATCH($C119,'dmc2564 ข้อมูลดิบ'!$C$3:$C$165,0),30)</f>
        <v>1</v>
      </c>
      <c r="M120" s="112">
        <f>INDEX('dmc2564 ข้อมูลดิบ'!$C$3:$CR$167,MATCH($C119,'dmc2564 ข้อมูลดิบ'!$C$3:$C$165,0),34)</f>
        <v>1</v>
      </c>
      <c r="N120" s="112">
        <f>INDEX('dmc2564 ข้อมูลดิบ'!$C$3:$CR$167,MATCH($C119,'dmc2564 ข้อมูลดิบ'!$C$3:$C$165,0),38)</f>
        <v>1</v>
      </c>
      <c r="O120" s="112">
        <f>INDEX('dmc2564 ข้อมูลดิบ'!$C$3:$CR$167,MATCH($C119,'dmc2564 ข้อมูลดิบ'!$C$3:$C$165,0),42)</f>
        <v>1</v>
      </c>
      <c r="P120" s="112">
        <f>J120+K120+L120+M120+N120+O120</f>
        <v>6</v>
      </c>
      <c r="Q120" s="112">
        <f>INDEX('dmc2564 ข้อมูลดิบ'!$C$3:$CR$167,MATCH($C119,'dmc2564 ข้อมูลดิบ'!$C$3:$C$165,0),50)</f>
        <v>0</v>
      </c>
      <c r="R120" s="112">
        <f>INDEX('dmc2564 ข้อมูลดิบ'!$C$3:$CR$167,MATCH($C119,'dmc2564 ข้อมูลดิบ'!$C$3:$C$165,0),54)</f>
        <v>0</v>
      </c>
      <c r="S120" s="112">
        <f>INDEX('dmc2564 ข้อมูลดิบ'!$C$3:$CR$167,MATCH($C119,'dmc2564 ข้อมูลดิบ'!$C$3:$C$165,0),58)</f>
        <v>0</v>
      </c>
      <c r="T120" s="112">
        <f>Q120+R120+S120</f>
        <v>0</v>
      </c>
      <c r="U120" s="113">
        <f t="shared" si="19"/>
        <v>8</v>
      </c>
      <c r="W120" s="171"/>
      <c r="X120" s="171"/>
      <c r="Y120" s="171"/>
      <c r="Z120" s="171"/>
      <c r="AA120" s="171"/>
      <c r="AB120" s="171"/>
      <c r="AC120" s="171"/>
    </row>
    <row r="121" spans="2:29" ht="21" customHeight="1" thickTop="1">
      <c r="B121" s="174">
        <v>30</v>
      </c>
      <c r="C121" s="172" t="s">
        <v>52</v>
      </c>
      <c r="D121" s="173" t="s">
        <v>18</v>
      </c>
      <c r="E121" s="86">
        <f>VLOOKUP(C123,'จำนวนครู 25มิย64'!$A$3:$E$164,3,TRUE)</f>
        <v>1</v>
      </c>
      <c r="F121" s="86">
        <f>INDEX('dmc2564 ข้อมูลดิบ'!$C$3:$CR$167,MATCH($C123,'dmc2564 ข้อมูลดิบ'!$C$3:$C$165,0),3)</f>
        <v>1</v>
      </c>
      <c r="G121" s="86">
        <f>INDEX('dmc2564 ข้อมูลดิบ'!$C$3:$CR$167,MATCH($C123,'dmc2564 ข้อมูลดิบ'!$C$3:$C$165,0),7)</f>
        <v>2</v>
      </c>
      <c r="H121" s="86">
        <f>INDEX('dmc2564 ข้อมูลดิบ'!$C$3:$CR$167,MATCH($C123,'dmc2564 ข้อมูลดิบ'!$C$3:$C$165,0),11)</f>
        <v>0</v>
      </c>
      <c r="I121" s="86">
        <f>SUM(F121:H121)</f>
        <v>3</v>
      </c>
      <c r="J121" s="86">
        <f>INDEX('dmc2564 ข้อมูลดิบ'!$C$3:$CR$167,MATCH($C123,'dmc2564 ข้อมูลดิบ'!$C$3:$C$165,0),19)</f>
        <v>2</v>
      </c>
      <c r="K121" s="86">
        <f>INDEX('dmc2564 ข้อมูลดิบ'!$C$3:$CR$167,MATCH($C123,'dmc2564 ข้อมูลดิบ'!$C$3:$C$165,0),23)</f>
        <v>4</v>
      </c>
      <c r="L121" s="100">
        <f>INDEX('dmc2564 ข้อมูลดิบ'!$C$3:$CR$167,MATCH($C123,'dmc2564 ข้อมูลดิบ'!$C$3:$C$165,0),27)</f>
        <v>1</v>
      </c>
      <c r="M121" s="86">
        <f>INDEX('dmc2564 ข้อมูลดิบ'!$C$3:$CR$167,MATCH($C123,'dmc2564 ข้อมูลดิบ'!$C$3:$C$165,0),31)</f>
        <v>4</v>
      </c>
      <c r="N121" s="86">
        <f>INDEX('dmc2564 ข้อมูลดิบ'!$C$3:$CR$167,MATCH($C123,'dmc2564 ข้อมูลดิบ'!$C$3:$C$165,0),35)</f>
        <v>5</v>
      </c>
      <c r="O121" s="86">
        <f>INDEX('dmc2564 ข้อมูลดิบ'!$C$3:$CR$167,MATCH($C123,'dmc2564 ข้อมูลดิบ'!$C$3:$C$165,0),39)</f>
        <v>4</v>
      </c>
      <c r="P121" s="86">
        <f>J121+K121+L121+M121+N121+O121</f>
        <v>20</v>
      </c>
      <c r="Q121" s="86">
        <f>INDEX('dmc2564 ข้อมูลดิบ'!$C$3:$CR$167,MATCH($C123,'dmc2564 ข้อมูลดิบ'!$C$3:$C$165,0),47)</f>
        <v>0</v>
      </c>
      <c r="R121" s="86">
        <f>INDEX('dmc2564 ข้อมูลดิบ'!$C$3:$CR$167,MATCH($C123,'dmc2564 ข้อมูลดิบ'!$C$3:$C$165,0),51)</f>
        <v>0</v>
      </c>
      <c r="S121" s="86">
        <f>INDEX('dmc2564 ข้อมูลดิบ'!$C$3:$CR$167,MATCH($C123,'dmc2564 ข้อมูลดิบ'!$C$3:$C$165,0),55)</f>
        <v>0</v>
      </c>
      <c r="T121" s="86">
        <f>Q121+R121+S121</f>
        <v>0</v>
      </c>
      <c r="U121" s="101">
        <f t="shared" si="19"/>
        <v>23</v>
      </c>
      <c r="W121" s="171"/>
      <c r="X121" s="171"/>
      <c r="Y121" s="171"/>
      <c r="Z121" s="171"/>
      <c r="AA121" s="171"/>
      <c r="AB121" s="171"/>
      <c r="AC121" s="171"/>
    </row>
    <row r="122" spans="2:29" ht="21" customHeight="1">
      <c r="B122" s="174"/>
      <c r="C122" s="175" t="s">
        <v>53</v>
      </c>
      <c r="D122" s="176" t="s">
        <v>20</v>
      </c>
      <c r="E122" s="86">
        <f>VLOOKUP(C123,'จำนวนครู 25มิย64'!$A$3:$E$164,4,TRUE)</f>
        <v>4</v>
      </c>
      <c r="F122" s="104">
        <f>INDEX('dmc2564 ข้อมูลดิบ'!$C$3:$CR$167,MATCH($C123,'dmc2564 ข้อมูลดิบ'!$C$3:$C$165,0),4)</f>
        <v>1</v>
      </c>
      <c r="G122" s="104">
        <f>INDEX('dmc2564 ข้อมูลดิบ'!$C$3:$CR$167,MATCH($C123,'dmc2564 ข้อมูลดิบ'!$C$3:$C$165,0),8)</f>
        <v>3</v>
      </c>
      <c r="H122" s="104">
        <f>INDEX('dmc2564 ข้อมูลดิบ'!$C$3:$CR$167,MATCH($C123,'dmc2564 ข้อมูลดิบ'!$C$3:$C$165,0),12)</f>
        <v>0</v>
      </c>
      <c r="I122" s="104">
        <f>SUM(F122:H122)</f>
        <v>4</v>
      </c>
      <c r="J122" s="104">
        <f>INDEX('dmc2564 ข้อมูลดิบ'!$C$3:$CR$167,MATCH($C123,'dmc2564 ข้อมูลดิบ'!$C$3:$C$165,0),20)</f>
        <v>3</v>
      </c>
      <c r="K122" s="104">
        <f>INDEX('dmc2564 ข้อมูลดิบ'!$C$3:$CR$167,MATCH($C123,'dmc2564 ข้อมูลดิบ'!$C$3:$C$165,0),24)</f>
        <v>4</v>
      </c>
      <c r="L122" s="105">
        <f>INDEX('dmc2564 ข้อมูลดิบ'!$C$3:$CR$167,MATCH($C123,'dmc2564 ข้อมูลดิบ'!$C$3:$C$165,0),28)</f>
        <v>0</v>
      </c>
      <c r="M122" s="104">
        <f>INDEX('dmc2564 ข้อมูลดิบ'!$C$3:$CR$167,MATCH($C123,'dmc2564 ข้อมูลดิบ'!$C$3:$C$165,0),32)</f>
        <v>3</v>
      </c>
      <c r="N122" s="104">
        <f>INDEX('dmc2564 ข้อมูลดิบ'!$C$3:$CR$167,MATCH($C123,'dmc2564 ข้อมูลดิบ'!$C$3:$C$165,0),36)</f>
        <v>2</v>
      </c>
      <c r="O122" s="104">
        <f>INDEX('dmc2564 ข้อมูลดิบ'!$C$3:$CR$167,MATCH($C123,'dmc2564 ข้อมูลดิบ'!$C$3:$C$165,0),40)</f>
        <v>4</v>
      </c>
      <c r="P122" s="104">
        <f>J122+K122+L122+M122+N122+O122</f>
        <v>16</v>
      </c>
      <c r="Q122" s="104">
        <f>INDEX('dmc2564 ข้อมูลดิบ'!$C$3:$CR$167,MATCH($C123,'dmc2564 ข้อมูลดิบ'!$C$3:$C$165,0),48)</f>
        <v>0</v>
      </c>
      <c r="R122" s="104">
        <f>INDEX('dmc2564 ข้อมูลดิบ'!$C$3:$CR$167,MATCH($C123,'dmc2564 ข้อมูลดิบ'!$C$3:$C$165,0),52)</f>
        <v>0</v>
      </c>
      <c r="S122" s="104">
        <f>INDEX('dmc2564 ข้อมูลดิบ'!$C$3:$CR$167,MATCH($C123,'dmc2564 ข้อมูลดิบ'!$C$3:$C$165,0),56)</f>
        <v>0</v>
      </c>
      <c r="T122" s="104">
        <f>Q122+R122+S122</f>
        <v>0</v>
      </c>
      <c r="U122" s="330">
        <f t="shared" si="19"/>
        <v>20</v>
      </c>
      <c r="W122" s="171"/>
      <c r="X122" s="171"/>
      <c r="Y122" s="171"/>
      <c r="Z122" s="171"/>
      <c r="AA122" s="171"/>
      <c r="AB122" s="171"/>
      <c r="AC122" s="171"/>
    </row>
    <row r="123" spans="2:29" ht="21" customHeight="1">
      <c r="B123" s="174"/>
      <c r="C123" s="175">
        <v>64020108</v>
      </c>
      <c r="D123" s="177" t="s">
        <v>1</v>
      </c>
      <c r="E123" s="107">
        <f>E121+E122</f>
        <v>5</v>
      </c>
      <c r="F123" s="330">
        <f t="shared" ref="F123:T123" si="32">F121+F122</f>
        <v>2</v>
      </c>
      <c r="G123" s="330">
        <f t="shared" si="32"/>
        <v>5</v>
      </c>
      <c r="H123" s="330">
        <f t="shared" si="32"/>
        <v>0</v>
      </c>
      <c r="I123" s="330">
        <f t="shared" si="32"/>
        <v>7</v>
      </c>
      <c r="J123" s="330">
        <f t="shared" si="32"/>
        <v>5</v>
      </c>
      <c r="K123" s="330">
        <f t="shared" si="32"/>
        <v>8</v>
      </c>
      <c r="L123" s="108">
        <f t="shared" si="32"/>
        <v>1</v>
      </c>
      <c r="M123" s="330">
        <f t="shared" si="32"/>
        <v>7</v>
      </c>
      <c r="N123" s="330">
        <f t="shared" si="32"/>
        <v>7</v>
      </c>
      <c r="O123" s="330">
        <f t="shared" si="32"/>
        <v>8</v>
      </c>
      <c r="P123" s="330">
        <f t="shared" si="32"/>
        <v>36</v>
      </c>
      <c r="Q123" s="330">
        <f t="shared" si="32"/>
        <v>0</v>
      </c>
      <c r="R123" s="330">
        <f t="shared" si="32"/>
        <v>0</v>
      </c>
      <c r="S123" s="330">
        <f t="shared" si="32"/>
        <v>0</v>
      </c>
      <c r="T123" s="330">
        <f t="shared" si="32"/>
        <v>0</v>
      </c>
      <c r="U123" s="330">
        <f t="shared" si="19"/>
        <v>43</v>
      </c>
      <c r="W123" s="171"/>
      <c r="X123" s="171"/>
      <c r="Y123" s="171"/>
      <c r="Z123" s="171"/>
      <c r="AA123" s="171"/>
      <c r="AB123" s="171"/>
      <c r="AC123" s="171"/>
    </row>
    <row r="124" spans="2:29" ht="21" customHeight="1" thickBot="1">
      <c r="B124" s="178"/>
      <c r="C124" s="179" t="s">
        <v>496</v>
      </c>
      <c r="D124" s="180" t="s">
        <v>15</v>
      </c>
      <c r="E124" s="111"/>
      <c r="F124" s="112">
        <f>INDEX('dmc2564 ข้อมูลดิบ'!$C$3:$CR$167,MATCH($C123,'dmc2564 ข้อมูลดิบ'!$C$3:$C$165,0),6)</f>
        <v>1</v>
      </c>
      <c r="G124" s="112">
        <f>INDEX('dmc2564 ข้อมูลดิบ'!$C$3:$CR$167,MATCH($C123,'dmc2564 ข้อมูลดิบ'!$C$3:$C$165,0),10)</f>
        <v>1</v>
      </c>
      <c r="H124" s="112">
        <f>INDEX('dmc2564 ข้อมูลดิบ'!$C$3:$CR$167,MATCH($C123,'dmc2564 ข้อมูลดิบ'!$C$3:$C$165,0),14)</f>
        <v>0</v>
      </c>
      <c r="I124" s="112">
        <f>SUM(F124:H124)</f>
        <v>2</v>
      </c>
      <c r="J124" s="112">
        <f>INDEX('dmc2564 ข้อมูลดิบ'!$C$3:$CR$167,MATCH($C123,'dmc2564 ข้อมูลดิบ'!$C$3:$C$165,0),22)</f>
        <v>1</v>
      </c>
      <c r="K124" s="112">
        <f>INDEX('dmc2564 ข้อมูลดิบ'!$C$3:$CR$167,MATCH($C123,'dmc2564 ข้อมูลดิบ'!$C$3:$C$165,0),26)</f>
        <v>1</v>
      </c>
      <c r="L124" s="111">
        <f>INDEX('dmc2564 ข้อมูลดิบ'!$C$3:$CR$167,MATCH($C123,'dmc2564 ข้อมูลดิบ'!$C$3:$C$165,0),30)</f>
        <v>1</v>
      </c>
      <c r="M124" s="112">
        <f>INDEX('dmc2564 ข้อมูลดิบ'!$C$3:$CR$167,MATCH($C123,'dmc2564 ข้อมูลดิบ'!$C$3:$C$165,0),34)</f>
        <v>1</v>
      </c>
      <c r="N124" s="112">
        <f>INDEX('dmc2564 ข้อมูลดิบ'!$C$3:$CR$167,MATCH($C123,'dmc2564 ข้อมูลดิบ'!$C$3:$C$165,0),38)</f>
        <v>1</v>
      </c>
      <c r="O124" s="112">
        <f>INDEX('dmc2564 ข้อมูลดิบ'!$C$3:$CR$167,MATCH($C123,'dmc2564 ข้อมูลดิบ'!$C$3:$C$165,0),42)</f>
        <v>1</v>
      </c>
      <c r="P124" s="112">
        <f>J124+K124+L124+M124+N124+O124</f>
        <v>6</v>
      </c>
      <c r="Q124" s="112">
        <f>INDEX('dmc2564 ข้อมูลดิบ'!$C$3:$CR$167,MATCH($C123,'dmc2564 ข้อมูลดิบ'!$C$3:$C$165,0),50)</f>
        <v>0</v>
      </c>
      <c r="R124" s="112">
        <f>INDEX('dmc2564 ข้อมูลดิบ'!$C$3:$CR$167,MATCH($C123,'dmc2564 ข้อมูลดิบ'!$C$3:$C$165,0),54)</f>
        <v>0</v>
      </c>
      <c r="S124" s="112">
        <f>INDEX('dmc2564 ข้อมูลดิบ'!$C$3:$CR$167,MATCH($C123,'dmc2564 ข้อมูลดิบ'!$C$3:$C$165,0),58)</f>
        <v>0</v>
      </c>
      <c r="T124" s="112">
        <f>Q124+R124+S124</f>
        <v>0</v>
      </c>
      <c r="U124" s="113">
        <f t="shared" si="19"/>
        <v>8</v>
      </c>
      <c r="W124" s="171"/>
      <c r="X124" s="171"/>
      <c r="Y124" s="171"/>
      <c r="Z124" s="171"/>
      <c r="AA124" s="171"/>
      <c r="AB124" s="171"/>
      <c r="AC124" s="171"/>
    </row>
    <row r="125" spans="2:29" ht="21" customHeight="1" thickTop="1">
      <c r="B125" s="174">
        <v>31</v>
      </c>
      <c r="C125" s="172" t="s">
        <v>48</v>
      </c>
      <c r="D125" s="173" t="s">
        <v>18</v>
      </c>
      <c r="E125" s="86">
        <f>VLOOKUP(C127,'จำนวนครู 25มิย64'!$A$3:$E$164,3,TRUE)</f>
        <v>0</v>
      </c>
      <c r="F125" s="86">
        <f>INDEX('dmc2564 ข้อมูลดิบ'!$C$3:$CR$167,MATCH($C127,'dmc2564 ข้อมูลดิบ'!$C$3:$C$165,0),3)</f>
        <v>3</v>
      </c>
      <c r="G125" s="86">
        <f>INDEX('dmc2564 ข้อมูลดิบ'!$C$3:$CR$167,MATCH($C127,'dmc2564 ข้อมูลดิบ'!$C$3:$C$165,0),7)</f>
        <v>2</v>
      </c>
      <c r="H125" s="86">
        <f>INDEX('dmc2564 ข้อมูลดิบ'!$C$3:$CR$167,MATCH($C127,'dmc2564 ข้อมูลดิบ'!$C$3:$C$165,0),11)</f>
        <v>1</v>
      </c>
      <c r="I125" s="86">
        <f>SUM(F125:H125)</f>
        <v>6</v>
      </c>
      <c r="J125" s="86">
        <f>INDEX('dmc2564 ข้อมูลดิบ'!$C$3:$CR$167,MATCH($C127,'dmc2564 ข้อมูลดิบ'!$C$3:$C$165,0),19)</f>
        <v>4</v>
      </c>
      <c r="K125" s="86">
        <f>INDEX('dmc2564 ข้อมูลดิบ'!$C$3:$CR$167,MATCH($C127,'dmc2564 ข้อมูลดิบ'!$C$3:$C$165,0),23)</f>
        <v>5</v>
      </c>
      <c r="L125" s="100">
        <f>INDEX('dmc2564 ข้อมูลดิบ'!$C$3:$CR$167,MATCH($C127,'dmc2564 ข้อมูลดิบ'!$C$3:$C$165,0),27)</f>
        <v>1</v>
      </c>
      <c r="M125" s="86">
        <f>INDEX('dmc2564 ข้อมูลดิบ'!$C$3:$CR$167,MATCH($C127,'dmc2564 ข้อมูลดิบ'!$C$3:$C$165,0),31)</f>
        <v>1</v>
      </c>
      <c r="N125" s="86">
        <f>INDEX('dmc2564 ข้อมูลดิบ'!$C$3:$CR$167,MATCH($C127,'dmc2564 ข้อมูลดิบ'!$C$3:$C$165,0),35)</f>
        <v>2</v>
      </c>
      <c r="O125" s="86">
        <f>INDEX('dmc2564 ข้อมูลดิบ'!$C$3:$CR$167,MATCH($C127,'dmc2564 ข้อมูลดิบ'!$C$3:$C$165,0),39)</f>
        <v>1</v>
      </c>
      <c r="P125" s="86">
        <f>J125+K125+L125+M125+N125+O125</f>
        <v>14</v>
      </c>
      <c r="Q125" s="86">
        <f>INDEX('dmc2564 ข้อมูลดิบ'!$C$3:$CR$167,MATCH($C127,'dmc2564 ข้อมูลดิบ'!$C$3:$C$165,0),47)</f>
        <v>0</v>
      </c>
      <c r="R125" s="86">
        <f>INDEX('dmc2564 ข้อมูลดิบ'!$C$3:$CR$167,MATCH($C127,'dmc2564 ข้อมูลดิบ'!$C$3:$C$165,0),51)</f>
        <v>0</v>
      </c>
      <c r="S125" s="86">
        <f>INDEX('dmc2564 ข้อมูลดิบ'!$C$3:$CR$167,MATCH($C127,'dmc2564 ข้อมูลดิบ'!$C$3:$C$165,0),55)</f>
        <v>0</v>
      </c>
      <c r="T125" s="86">
        <f>Q125+R125+S125</f>
        <v>0</v>
      </c>
      <c r="U125" s="101">
        <f t="shared" si="19"/>
        <v>20</v>
      </c>
      <c r="W125" s="171"/>
      <c r="X125" s="171"/>
      <c r="Y125" s="171"/>
      <c r="Z125" s="171"/>
      <c r="AA125" s="171"/>
      <c r="AB125" s="171"/>
      <c r="AC125" s="171"/>
    </row>
    <row r="126" spans="2:29" ht="21" customHeight="1">
      <c r="B126" s="174"/>
      <c r="C126" s="175" t="s">
        <v>49</v>
      </c>
      <c r="D126" s="176" t="s">
        <v>20</v>
      </c>
      <c r="E126" s="86">
        <f>VLOOKUP(C127,'จำนวนครู 25มิย64'!$A$3:$E$164,4,TRUE)</f>
        <v>3</v>
      </c>
      <c r="F126" s="104">
        <f>INDEX('dmc2564 ข้อมูลดิบ'!$C$3:$CR$167,MATCH($C127,'dmc2564 ข้อมูลดิบ'!$C$3:$C$165,0),4)</f>
        <v>2</v>
      </c>
      <c r="G126" s="104">
        <f>INDEX('dmc2564 ข้อมูลดิบ'!$C$3:$CR$167,MATCH($C127,'dmc2564 ข้อมูลดิบ'!$C$3:$C$165,0),8)</f>
        <v>1</v>
      </c>
      <c r="H126" s="104">
        <f>INDEX('dmc2564 ข้อมูลดิบ'!$C$3:$CR$167,MATCH($C127,'dmc2564 ข้อมูลดิบ'!$C$3:$C$165,0),12)</f>
        <v>2</v>
      </c>
      <c r="I126" s="104">
        <f>SUM(F126:H126)</f>
        <v>5</v>
      </c>
      <c r="J126" s="104">
        <f>INDEX('dmc2564 ข้อมูลดิบ'!$C$3:$CR$167,MATCH($C127,'dmc2564 ข้อมูลดิบ'!$C$3:$C$165,0),20)</f>
        <v>2</v>
      </c>
      <c r="K126" s="104">
        <f>INDEX('dmc2564 ข้อมูลดิบ'!$C$3:$CR$167,MATCH($C127,'dmc2564 ข้อมูลดิบ'!$C$3:$C$165,0),24)</f>
        <v>1</v>
      </c>
      <c r="L126" s="105">
        <f>INDEX('dmc2564 ข้อมูลดิบ'!$C$3:$CR$167,MATCH($C127,'dmc2564 ข้อมูลดิบ'!$C$3:$C$165,0),28)</f>
        <v>6</v>
      </c>
      <c r="M126" s="104">
        <f>INDEX('dmc2564 ข้อมูลดิบ'!$C$3:$CR$167,MATCH($C127,'dmc2564 ข้อมูลดิบ'!$C$3:$C$165,0),32)</f>
        <v>3</v>
      </c>
      <c r="N126" s="104">
        <f>INDEX('dmc2564 ข้อมูลดิบ'!$C$3:$CR$167,MATCH($C127,'dmc2564 ข้อมูลดิบ'!$C$3:$C$165,0),36)</f>
        <v>2</v>
      </c>
      <c r="O126" s="104">
        <f>INDEX('dmc2564 ข้อมูลดิบ'!$C$3:$CR$167,MATCH($C127,'dmc2564 ข้อมูลดิบ'!$C$3:$C$165,0),40)</f>
        <v>2</v>
      </c>
      <c r="P126" s="104">
        <f>J126+K126+L126+M126+N126+O126</f>
        <v>16</v>
      </c>
      <c r="Q126" s="104">
        <f>INDEX('dmc2564 ข้อมูลดิบ'!$C$3:$CR$167,MATCH($C127,'dmc2564 ข้อมูลดิบ'!$C$3:$C$165,0),48)</f>
        <v>0</v>
      </c>
      <c r="R126" s="104">
        <f>INDEX('dmc2564 ข้อมูลดิบ'!$C$3:$CR$167,MATCH($C127,'dmc2564 ข้อมูลดิบ'!$C$3:$C$165,0),52)</f>
        <v>0</v>
      </c>
      <c r="S126" s="104">
        <f>INDEX('dmc2564 ข้อมูลดิบ'!$C$3:$CR$167,MATCH($C127,'dmc2564 ข้อมูลดิบ'!$C$3:$C$165,0),56)</f>
        <v>0</v>
      </c>
      <c r="T126" s="104">
        <f>Q126+R126+S126</f>
        <v>0</v>
      </c>
      <c r="U126" s="330">
        <f t="shared" si="19"/>
        <v>21</v>
      </c>
      <c r="W126" s="171"/>
      <c r="X126" s="171"/>
      <c r="Y126" s="171"/>
      <c r="Z126" s="171"/>
      <c r="AA126" s="171"/>
      <c r="AB126" s="171"/>
      <c r="AC126" s="171"/>
    </row>
    <row r="127" spans="2:29" ht="21" customHeight="1">
      <c r="B127" s="174"/>
      <c r="C127" s="175">
        <v>64020109</v>
      </c>
      <c r="D127" s="177" t="s">
        <v>1</v>
      </c>
      <c r="E127" s="107">
        <f t="shared" ref="E127:T127" si="33">E125+E126</f>
        <v>3</v>
      </c>
      <c r="F127" s="330">
        <f t="shared" si="33"/>
        <v>5</v>
      </c>
      <c r="G127" s="330">
        <f t="shared" si="33"/>
        <v>3</v>
      </c>
      <c r="H127" s="330">
        <f t="shared" si="33"/>
        <v>3</v>
      </c>
      <c r="I127" s="330">
        <f t="shared" si="33"/>
        <v>11</v>
      </c>
      <c r="J127" s="330">
        <f t="shared" si="33"/>
        <v>6</v>
      </c>
      <c r="K127" s="330">
        <f t="shared" si="33"/>
        <v>6</v>
      </c>
      <c r="L127" s="108">
        <f t="shared" si="33"/>
        <v>7</v>
      </c>
      <c r="M127" s="330">
        <f t="shared" si="33"/>
        <v>4</v>
      </c>
      <c r="N127" s="330">
        <f t="shared" si="33"/>
        <v>4</v>
      </c>
      <c r="O127" s="330">
        <f t="shared" si="33"/>
        <v>3</v>
      </c>
      <c r="P127" s="330">
        <f t="shared" si="33"/>
        <v>30</v>
      </c>
      <c r="Q127" s="330">
        <f t="shared" si="33"/>
        <v>0</v>
      </c>
      <c r="R127" s="330">
        <f t="shared" si="33"/>
        <v>0</v>
      </c>
      <c r="S127" s="330">
        <f t="shared" si="33"/>
        <v>0</v>
      </c>
      <c r="T127" s="330">
        <f t="shared" si="33"/>
        <v>0</v>
      </c>
      <c r="U127" s="330">
        <f t="shared" si="19"/>
        <v>41</v>
      </c>
      <c r="W127" s="171"/>
      <c r="X127" s="171"/>
      <c r="Y127" s="171"/>
      <c r="Z127" s="171"/>
      <c r="AA127" s="171"/>
      <c r="AB127" s="171"/>
      <c r="AC127" s="171"/>
    </row>
    <row r="128" spans="2:29" ht="21" customHeight="1" thickBot="1">
      <c r="B128" s="178"/>
      <c r="C128" s="179" t="s">
        <v>295</v>
      </c>
      <c r="D128" s="180" t="s">
        <v>15</v>
      </c>
      <c r="E128" s="111"/>
      <c r="F128" s="112">
        <f>INDEX('dmc2564 ข้อมูลดิบ'!$C$3:$CR$167,MATCH($C127,'dmc2564 ข้อมูลดิบ'!$C$3:$C$165,0),6)</f>
        <v>1</v>
      </c>
      <c r="G128" s="112">
        <f>INDEX('dmc2564 ข้อมูลดิบ'!$C$3:$CR$167,MATCH($C127,'dmc2564 ข้อมูลดิบ'!$C$3:$C$165,0),10)</f>
        <v>1</v>
      </c>
      <c r="H128" s="112">
        <f>INDEX('dmc2564 ข้อมูลดิบ'!$C$3:$CR$167,MATCH($C127,'dmc2564 ข้อมูลดิบ'!$C$3:$C$165,0),14)</f>
        <v>1</v>
      </c>
      <c r="I128" s="112">
        <f>SUM(F128:H128)</f>
        <v>3</v>
      </c>
      <c r="J128" s="112">
        <f>INDEX('dmc2564 ข้อมูลดิบ'!$C$3:$CR$167,MATCH($C127,'dmc2564 ข้อมูลดิบ'!$C$3:$C$165,0),22)</f>
        <v>1</v>
      </c>
      <c r="K128" s="112">
        <f>INDEX('dmc2564 ข้อมูลดิบ'!$C$3:$CR$167,MATCH($C127,'dmc2564 ข้อมูลดิบ'!$C$3:$C$165,0),26)</f>
        <v>1</v>
      </c>
      <c r="L128" s="111">
        <f>INDEX('dmc2564 ข้อมูลดิบ'!$C$3:$CR$167,MATCH($C127,'dmc2564 ข้อมูลดิบ'!$C$3:$C$165,0),30)</f>
        <v>1</v>
      </c>
      <c r="M128" s="112">
        <f>INDEX('dmc2564 ข้อมูลดิบ'!$C$3:$CR$167,MATCH($C127,'dmc2564 ข้อมูลดิบ'!$C$3:$C$165,0),34)</f>
        <v>1</v>
      </c>
      <c r="N128" s="112">
        <f>INDEX('dmc2564 ข้อมูลดิบ'!$C$3:$CR$167,MATCH($C127,'dmc2564 ข้อมูลดิบ'!$C$3:$C$165,0),38)</f>
        <v>1</v>
      </c>
      <c r="O128" s="112">
        <f>INDEX('dmc2564 ข้อมูลดิบ'!$C$3:$CR$167,MATCH($C127,'dmc2564 ข้อมูลดิบ'!$C$3:$C$165,0),42)</f>
        <v>1</v>
      </c>
      <c r="P128" s="112">
        <f>J128+K128+L128+M128+N128+O128</f>
        <v>6</v>
      </c>
      <c r="Q128" s="112">
        <f>INDEX('dmc2564 ข้อมูลดิบ'!$C$3:$CR$167,MATCH($C127,'dmc2564 ข้อมูลดิบ'!$C$3:$C$165,0),50)</f>
        <v>0</v>
      </c>
      <c r="R128" s="112">
        <f>INDEX('dmc2564 ข้อมูลดิบ'!$C$3:$CR$167,MATCH($C127,'dmc2564 ข้อมูลดิบ'!$C$3:$C$165,0),54)</f>
        <v>0</v>
      </c>
      <c r="S128" s="112">
        <f>INDEX('dmc2564 ข้อมูลดิบ'!$C$3:$CR$167,MATCH($C127,'dmc2564 ข้อมูลดิบ'!$C$3:$C$165,0),58)</f>
        <v>0</v>
      </c>
      <c r="T128" s="112">
        <f>Q128+R128+S128</f>
        <v>0</v>
      </c>
      <c r="U128" s="113">
        <f t="shared" si="19"/>
        <v>9</v>
      </c>
      <c r="W128" s="171"/>
      <c r="X128" s="171"/>
      <c r="Y128" s="171"/>
      <c r="Z128" s="171"/>
      <c r="AA128" s="171"/>
      <c r="AB128" s="171"/>
      <c r="AC128" s="171"/>
    </row>
    <row r="129" spans="2:29" ht="21" customHeight="1" thickTop="1">
      <c r="B129" s="174">
        <v>32</v>
      </c>
      <c r="C129" s="172" t="s">
        <v>50</v>
      </c>
      <c r="D129" s="173" t="s">
        <v>18</v>
      </c>
      <c r="E129" s="86">
        <f>VLOOKUP(C131,'จำนวนครู 25มิย64'!$A$3:$E$164,3,TRUE)</f>
        <v>1</v>
      </c>
      <c r="F129" s="86">
        <f>INDEX('dmc2564 ข้อมูลดิบ'!$C$3:$CR$167,MATCH($C131,'dmc2564 ข้อมูลดิบ'!$C$3:$C$165,0),3)</f>
        <v>1</v>
      </c>
      <c r="G129" s="86">
        <f>INDEX('dmc2564 ข้อมูลดิบ'!$C$3:$CR$167,MATCH($C131,'dmc2564 ข้อมูลดิบ'!$C$3:$C$165,0),7)</f>
        <v>4</v>
      </c>
      <c r="H129" s="86">
        <f>INDEX('dmc2564 ข้อมูลดิบ'!$C$3:$CR$167,MATCH($C131,'dmc2564 ข้อมูลดิบ'!$C$3:$C$165,0),11)</f>
        <v>2</v>
      </c>
      <c r="I129" s="86">
        <f>SUM(F129:H129)</f>
        <v>7</v>
      </c>
      <c r="J129" s="86">
        <f>INDEX('dmc2564 ข้อมูลดิบ'!$C$3:$CR$167,MATCH($C131,'dmc2564 ข้อมูลดิบ'!$C$3:$C$165,0),19)</f>
        <v>1</v>
      </c>
      <c r="K129" s="86">
        <f>INDEX('dmc2564 ข้อมูลดิบ'!$C$3:$CR$167,MATCH($C131,'dmc2564 ข้อมูลดิบ'!$C$3:$C$165,0),23)</f>
        <v>5</v>
      </c>
      <c r="L129" s="100">
        <f>INDEX('dmc2564 ข้อมูลดิบ'!$C$3:$CR$167,MATCH($C131,'dmc2564 ข้อมูลดิบ'!$C$3:$C$165,0),27)</f>
        <v>2</v>
      </c>
      <c r="M129" s="86">
        <f>INDEX('dmc2564 ข้อมูลดิบ'!$C$3:$CR$167,MATCH($C131,'dmc2564 ข้อมูลดิบ'!$C$3:$C$165,0),31)</f>
        <v>2</v>
      </c>
      <c r="N129" s="86">
        <f>INDEX('dmc2564 ข้อมูลดิบ'!$C$3:$CR$167,MATCH($C131,'dmc2564 ข้อมูลดิบ'!$C$3:$C$165,0),35)</f>
        <v>3</v>
      </c>
      <c r="O129" s="86">
        <f>INDEX('dmc2564 ข้อมูลดิบ'!$C$3:$CR$167,MATCH($C131,'dmc2564 ข้อมูลดิบ'!$C$3:$C$165,0),39)</f>
        <v>5</v>
      </c>
      <c r="P129" s="86">
        <f>J129+K129+L129+M129+N129+O129</f>
        <v>18</v>
      </c>
      <c r="Q129" s="86">
        <f>INDEX('dmc2564 ข้อมูลดิบ'!$C$3:$CR$167,MATCH($C131,'dmc2564 ข้อมูลดิบ'!$C$3:$C$165,0),47)</f>
        <v>0</v>
      </c>
      <c r="R129" s="86">
        <f>INDEX('dmc2564 ข้อมูลดิบ'!$C$3:$CR$167,MATCH($C131,'dmc2564 ข้อมูลดิบ'!$C$3:$C$165,0),51)</f>
        <v>0</v>
      </c>
      <c r="S129" s="86">
        <f>INDEX('dmc2564 ข้อมูลดิบ'!$C$3:$CR$167,MATCH($C131,'dmc2564 ข้อมูลดิบ'!$C$3:$C$165,0),55)</f>
        <v>0</v>
      </c>
      <c r="T129" s="86">
        <f>Q129+R129+S129</f>
        <v>0</v>
      </c>
      <c r="U129" s="101">
        <f t="shared" si="19"/>
        <v>25</v>
      </c>
      <c r="W129" s="171"/>
      <c r="X129" s="171"/>
      <c r="Y129" s="171"/>
      <c r="Z129" s="171"/>
      <c r="AA129" s="171"/>
      <c r="AB129" s="171"/>
      <c r="AC129" s="171"/>
    </row>
    <row r="130" spans="2:29" ht="21" customHeight="1">
      <c r="B130" s="174"/>
      <c r="C130" s="175" t="s">
        <v>51</v>
      </c>
      <c r="D130" s="176" t="s">
        <v>20</v>
      </c>
      <c r="E130" s="86">
        <f>VLOOKUP(C131,'จำนวนครู 25มิย64'!$A$3:$E$164,4,TRUE)</f>
        <v>4</v>
      </c>
      <c r="F130" s="104">
        <f>INDEX('dmc2564 ข้อมูลดิบ'!$C$3:$CR$167,MATCH($C131,'dmc2564 ข้อมูลดิบ'!$C$3:$C$165,0),4)</f>
        <v>2</v>
      </c>
      <c r="G130" s="104">
        <f>INDEX('dmc2564 ข้อมูลดิบ'!$C$3:$CR$167,MATCH($C131,'dmc2564 ข้อมูลดิบ'!$C$3:$C$165,0),8)</f>
        <v>1</v>
      </c>
      <c r="H130" s="104">
        <f>INDEX('dmc2564 ข้อมูลดิบ'!$C$3:$CR$167,MATCH($C131,'dmc2564 ข้อมูลดิบ'!$C$3:$C$165,0),12)</f>
        <v>1</v>
      </c>
      <c r="I130" s="104">
        <f>SUM(F130:H130)</f>
        <v>4</v>
      </c>
      <c r="J130" s="104">
        <f>INDEX('dmc2564 ข้อมูลดิบ'!$C$3:$CR$167,MATCH($C131,'dmc2564 ข้อมูลดิบ'!$C$3:$C$165,0),20)</f>
        <v>4</v>
      </c>
      <c r="K130" s="104">
        <f>INDEX('dmc2564 ข้อมูลดิบ'!$C$3:$CR$167,MATCH($C131,'dmc2564 ข้อมูลดิบ'!$C$3:$C$165,0),24)</f>
        <v>3</v>
      </c>
      <c r="L130" s="105">
        <f>INDEX('dmc2564 ข้อมูลดิบ'!$C$3:$CR$167,MATCH($C131,'dmc2564 ข้อมูลดิบ'!$C$3:$C$165,0),28)</f>
        <v>4</v>
      </c>
      <c r="M130" s="104">
        <f>INDEX('dmc2564 ข้อมูลดิบ'!$C$3:$CR$167,MATCH($C131,'dmc2564 ข้อมูลดิบ'!$C$3:$C$165,0),32)</f>
        <v>5</v>
      </c>
      <c r="N130" s="104">
        <f>INDEX('dmc2564 ข้อมูลดิบ'!$C$3:$CR$167,MATCH($C131,'dmc2564 ข้อมูลดิบ'!$C$3:$C$165,0),36)</f>
        <v>3</v>
      </c>
      <c r="O130" s="104">
        <f>INDEX('dmc2564 ข้อมูลดิบ'!$C$3:$CR$167,MATCH($C131,'dmc2564 ข้อมูลดิบ'!$C$3:$C$165,0),40)</f>
        <v>8</v>
      </c>
      <c r="P130" s="104">
        <f>J130+K130+L130+M130+N130+O130</f>
        <v>27</v>
      </c>
      <c r="Q130" s="104">
        <f>INDEX('dmc2564 ข้อมูลดิบ'!$C$3:$CR$167,MATCH($C131,'dmc2564 ข้อมูลดิบ'!$C$3:$C$165,0),48)</f>
        <v>0</v>
      </c>
      <c r="R130" s="104">
        <f>INDEX('dmc2564 ข้อมูลดิบ'!$C$3:$CR$167,MATCH($C131,'dmc2564 ข้อมูลดิบ'!$C$3:$C$165,0),52)</f>
        <v>0</v>
      </c>
      <c r="S130" s="104">
        <f>INDEX('dmc2564 ข้อมูลดิบ'!$C$3:$CR$167,MATCH($C131,'dmc2564 ข้อมูลดิบ'!$C$3:$C$165,0),56)</f>
        <v>0</v>
      </c>
      <c r="T130" s="104">
        <f>Q130+R130+S130</f>
        <v>0</v>
      </c>
      <c r="U130" s="330">
        <f t="shared" si="19"/>
        <v>31</v>
      </c>
      <c r="W130" s="171"/>
      <c r="X130" s="171"/>
      <c r="Y130" s="171"/>
      <c r="Z130" s="171"/>
      <c r="AA130" s="171"/>
      <c r="AB130" s="171"/>
      <c r="AC130" s="171"/>
    </row>
    <row r="131" spans="2:29" ht="21" customHeight="1">
      <c r="B131" s="174"/>
      <c r="C131" s="175">
        <v>64020110</v>
      </c>
      <c r="D131" s="177" t="s">
        <v>1</v>
      </c>
      <c r="E131" s="107">
        <f t="shared" ref="E131:T131" si="34">E129+E130</f>
        <v>5</v>
      </c>
      <c r="F131" s="330">
        <f t="shared" si="34"/>
        <v>3</v>
      </c>
      <c r="G131" s="330">
        <f t="shared" si="34"/>
        <v>5</v>
      </c>
      <c r="H131" s="330">
        <f t="shared" si="34"/>
        <v>3</v>
      </c>
      <c r="I131" s="330">
        <f t="shared" si="34"/>
        <v>11</v>
      </c>
      <c r="J131" s="330">
        <f t="shared" si="34"/>
        <v>5</v>
      </c>
      <c r="K131" s="330">
        <f t="shared" si="34"/>
        <v>8</v>
      </c>
      <c r="L131" s="108">
        <f t="shared" si="34"/>
        <v>6</v>
      </c>
      <c r="M131" s="330">
        <f t="shared" si="34"/>
        <v>7</v>
      </c>
      <c r="N131" s="330">
        <f t="shared" si="34"/>
        <v>6</v>
      </c>
      <c r="O131" s="330">
        <f t="shared" si="34"/>
        <v>13</v>
      </c>
      <c r="P131" s="330">
        <f t="shared" si="34"/>
        <v>45</v>
      </c>
      <c r="Q131" s="330">
        <f t="shared" si="34"/>
        <v>0</v>
      </c>
      <c r="R131" s="330">
        <f t="shared" si="34"/>
        <v>0</v>
      </c>
      <c r="S131" s="330">
        <f t="shared" si="34"/>
        <v>0</v>
      </c>
      <c r="T131" s="330">
        <f t="shared" si="34"/>
        <v>0</v>
      </c>
      <c r="U131" s="330">
        <f t="shared" si="19"/>
        <v>56</v>
      </c>
      <c r="W131" s="171"/>
      <c r="X131" s="171"/>
      <c r="Y131" s="171"/>
      <c r="Z131" s="171"/>
      <c r="AA131" s="171"/>
      <c r="AB131" s="171"/>
      <c r="AC131" s="171"/>
    </row>
    <row r="132" spans="2:29" ht="21" customHeight="1" thickBot="1">
      <c r="B132" s="178"/>
      <c r="C132" s="179" t="s">
        <v>553</v>
      </c>
      <c r="D132" s="180" t="s">
        <v>15</v>
      </c>
      <c r="E132" s="111"/>
      <c r="F132" s="112">
        <f>INDEX('dmc2564 ข้อมูลดิบ'!$C$3:$CR$167,MATCH($C131,'dmc2564 ข้อมูลดิบ'!$C$3:$C$165,0),6)</f>
        <v>1</v>
      </c>
      <c r="G132" s="112">
        <f>INDEX('dmc2564 ข้อมูลดิบ'!$C$3:$CR$167,MATCH($C131,'dmc2564 ข้อมูลดิบ'!$C$3:$C$165,0),10)</f>
        <v>1</v>
      </c>
      <c r="H132" s="112">
        <f>INDEX('dmc2564 ข้อมูลดิบ'!$C$3:$CR$167,MATCH($C131,'dmc2564 ข้อมูลดิบ'!$C$3:$C$165,0),14)</f>
        <v>1</v>
      </c>
      <c r="I132" s="112">
        <f>SUM(F132:H132)</f>
        <v>3</v>
      </c>
      <c r="J132" s="112">
        <f>INDEX('dmc2564 ข้อมูลดิบ'!$C$3:$CR$167,MATCH($C131,'dmc2564 ข้อมูลดิบ'!$C$3:$C$165,0),22)</f>
        <v>1</v>
      </c>
      <c r="K132" s="112">
        <f>INDEX('dmc2564 ข้อมูลดิบ'!$C$3:$CR$167,MATCH($C131,'dmc2564 ข้อมูลดิบ'!$C$3:$C$165,0),26)</f>
        <v>1</v>
      </c>
      <c r="L132" s="111">
        <f>INDEX('dmc2564 ข้อมูลดิบ'!$C$3:$CR$167,MATCH($C131,'dmc2564 ข้อมูลดิบ'!$C$3:$C$165,0),30)</f>
        <v>1</v>
      </c>
      <c r="M132" s="112">
        <f>INDEX('dmc2564 ข้อมูลดิบ'!$C$3:$CR$167,MATCH($C131,'dmc2564 ข้อมูลดิบ'!$C$3:$C$165,0),34)</f>
        <v>1</v>
      </c>
      <c r="N132" s="112">
        <f>INDEX('dmc2564 ข้อมูลดิบ'!$C$3:$CR$167,MATCH($C131,'dmc2564 ข้อมูลดิบ'!$C$3:$C$165,0),38)</f>
        <v>1</v>
      </c>
      <c r="O132" s="112">
        <f>INDEX('dmc2564 ข้อมูลดิบ'!$C$3:$CR$167,MATCH($C131,'dmc2564 ข้อมูลดิบ'!$C$3:$C$165,0),42)</f>
        <v>1</v>
      </c>
      <c r="P132" s="112">
        <f>J132+K132+L132+M132+N132+O132</f>
        <v>6</v>
      </c>
      <c r="Q132" s="112">
        <f>INDEX('dmc2564 ข้อมูลดิบ'!$C$3:$CR$167,MATCH($C131,'dmc2564 ข้อมูลดิบ'!$C$3:$C$165,0),50)</f>
        <v>0</v>
      </c>
      <c r="R132" s="112">
        <f>INDEX('dmc2564 ข้อมูลดิบ'!$C$3:$CR$167,MATCH($C131,'dmc2564 ข้อมูลดิบ'!$C$3:$C$165,0),54)</f>
        <v>0</v>
      </c>
      <c r="S132" s="112">
        <f>INDEX('dmc2564 ข้อมูลดิบ'!$C$3:$CR$167,MATCH($C131,'dmc2564 ข้อมูลดิบ'!$C$3:$C$165,0),58)</f>
        <v>0</v>
      </c>
      <c r="T132" s="112">
        <f>Q132+R132+S132</f>
        <v>0</v>
      </c>
      <c r="U132" s="113">
        <f t="shared" si="19"/>
        <v>9</v>
      </c>
      <c r="W132" s="171"/>
      <c r="X132" s="171"/>
      <c r="Y132" s="171"/>
      <c r="Z132" s="171"/>
      <c r="AA132" s="171"/>
      <c r="AB132" s="171"/>
      <c r="AC132" s="171"/>
    </row>
    <row r="133" spans="2:29" ht="21" customHeight="1" thickTop="1">
      <c r="B133" s="174">
        <v>33</v>
      </c>
      <c r="C133" s="172" t="s">
        <v>23</v>
      </c>
      <c r="D133" s="173" t="s">
        <v>18</v>
      </c>
      <c r="E133" s="86">
        <f>VLOOKUP(C135,'จำนวนครู 25มิย64'!$A$3:$E$164,3,TRUE)</f>
        <v>5</v>
      </c>
      <c r="F133" s="86">
        <f>INDEX('dmc2564 ข้อมูลดิบ'!$C$3:$CR$167,MATCH($C135,'dmc2564 ข้อมูลดิบ'!$C$3:$C$165,0),3)</f>
        <v>0</v>
      </c>
      <c r="G133" s="86">
        <f>INDEX('dmc2564 ข้อมูลดิบ'!$C$3:$CR$167,MATCH($C135,'dmc2564 ข้อมูลดิบ'!$C$3:$C$165,0),7)</f>
        <v>7</v>
      </c>
      <c r="H133" s="86">
        <f>INDEX('dmc2564 ข้อมูลดิบ'!$C$3:$CR$167,MATCH($C135,'dmc2564 ข้อมูลดิบ'!$C$3:$C$165,0),11)</f>
        <v>11</v>
      </c>
      <c r="I133" s="86">
        <f>SUM(F133:H133)</f>
        <v>18</v>
      </c>
      <c r="J133" s="86">
        <f>INDEX('dmc2564 ข้อมูลดิบ'!$C$3:$CR$167,MATCH($C135,'dmc2564 ข้อมูลดิบ'!$C$3:$C$165,0),19)</f>
        <v>4</v>
      </c>
      <c r="K133" s="86">
        <f>INDEX('dmc2564 ข้อมูลดิบ'!$C$3:$CR$167,MATCH($C135,'dmc2564 ข้อมูลดิบ'!$C$3:$C$165,0),23)</f>
        <v>5</v>
      </c>
      <c r="L133" s="100">
        <f>INDEX('dmc2564 ข้อมูลดิบ'!$C$3:$CR$167,MATCH($C135,'dmc2564 ข้อมูลดิบ'!$C$3:$C$165,0),27)</f>
        <v>7</v>
      </c>
      <c r="M133" s="86">
        <f>INDEX('dmc2564 ข้อมูลดิบ'!$C$3:$CR$167,MATCH($C135,'dmc2564 ข้อมูลดิบ'!$C$3:$C$165,0),31)</f>
        <v>3</v>
      </c>
      <c r="N133" s="86">
        <f>INDEX('dmc2564 ข้อมูลดิบ'!$C$3:$CR$167,MATCH($C135,'dmc2564 ข้อมูลดิบ'!$C$3:$C$165,0),35)</f>
        <v>6</v>
      </c>
      <c r="O133" s="86">
        <f>INDEX('dmc2564 ข้อมูลดิบ'!$C$3:$CR$167,MATCH($C135,'dmc2564 ข้อมูลดิบ'!$C$3:$C$165,0),39)</f>
        <v>6</v>
      </c>
      <c r="P133" s="86">
        <f>J133+K133+L133+M133+N133+O133</f>
        <v>31</v>
      </c>
      <c r="Q133" s="86">
        <f>INDEX('dmc2564 ข้อมูลดิบ'!$C$3:$CR$167,MATCH($C135,'dmc2564 ข้อมูลดิบ'!$C$3:$C$165,0),47)</f>
        <v>5</v>
      </c>
      <c r="R133" s="86">
        <f>INDEX('dmc2564 ข้อมูลดิบ'!$C$3:$CR$167,MATCH($C135,'dmc2564 ข้อมูลดิบ'!$C$3:$C$165,0),51)</f>
        <v>8</v>
      </c>
      <c r="S133" s="86">
        <f>INDEX('dmc2564 ข้อมูลดิบ'!$C$3:$CR$167,MATCH($C135,'dmc2564 ข้อมูลดิบ'!$C$3:$C$165,0),55)</f>
        <v>7</v>
      </c>
      <c r="T133" s="86">
        <f>Q133+R133+S133</f>
        <v>20</v>
      </c>
      <c r="U133" s="101">
        <f t="shared" ref="U133:U144" si="35">I133+P133+T133</f>
        <v>69</v>
      </c>
      <c r="W133" s="171"/>
      <c r="X133" s="171"/>
      <c r="Y133" s="171"/>
      <c r="Z133" s="171"/>
      <c r="AA133" s="171"/>
      <c r="AB133" s="171"/>
      <c r="AC133" s="171"/>
    </row>
    <row r="134" spans="2:29" ht="21" customHeight="1">
      <c r="B134" s="174"/>
      <c r="C134" s="175" t="s">
        <v>24</v>
      </c>
      <c r="D134" s="176" t="s">
        <v>20</v>
      </c>
      <c r="E134" s="86">
        <f>VLOOKUP(C135,'จำนวนครู 25มิย64'!$A$3:$E$164,4,TRUE)</f>
        <v>10</v>
      </c>
      <c r="F134" s="104">
        <f>INDEX('dmc2564 ข้อมูลดิบ'!$C$3:$CR$167,MATCH($C135,'dmc2564 ข้อมูลดิบ'!$C$3:$C$165,0),4)</f>
        <v>0</v>
      </c>
      <c r="G134" s="104">
        <f>INDEX('dmc2564 ข้อมูลดิบ'!$C$3:$CR$167,MATCH($C135,'dmc2564 ข้อมูลดิบ'!$C$3:$C$165,0),8)</f>
        <v>2</v>
      </c>
      <c r="H134" s="104">
        <f>INDEX('dmc2564 ข้อมูลดิบ'!$C$3:$CR$167,MATCH($C135,'dmc2564 ข้อมูลดิบ'!$C$3:$C$165,0),12)</f>
        <v>3</v>
      </c>
      <c r="I134" s="104">
        <f>SUM(F134:H134)</f>
        <v>5</v>
      </c>
      <c r="J134" s="104">
        <f>INDEX('dmc2564 ข้อมูลดิบ'!$C$3:$CR$167,MATCH($C135,'dmc2564 ข้อมูลดิบ'!$C$3:$C$165,0),20)</f>
        <v>2</v>
      </c>
      <c r="K134" s="104">
        <f>INDEX('dmc2564 ข้อมูลดิบ'!$C$3:$CR$167,MATCH($C135,'dmc2564 ข้อมูลดิบ'!$C$3:$C$165,0),24)</f>
        <v>2</v>
      </c>
      <c r="L134" s="105">
        <f>INDEX('dmc2564 ข้อมูลดิบ'!$C$3:$CR$167,MATCH($C135,'dmc2564 ข้อมูลดิบ'!$C$3:$C$165,0),28)</f>
        <v>1</v>
      </c>
      <c r="M134" s="104">
        <f>INDEX('dmc2564 ข้อมูลดิบ'!$C$3:$CR$167,MATCH($C135,'dmc2564 ข้อมูลดิบ'!$C$3:$C$165,0),32)</f>
        <v>6</v>
      </c>
      <c r="N134" s="104">
        <f>INDEX('dmc2564 ข้อมูลดิบ'!$C$3:$CR$167,MATCH($C135,'dmc2564 ข้อมูลดิบ'!$C$3:$C$165,0),36)</f>
        <v>2</v>
      </c>
      <c r="O134" s="104">
        <f>INDEX('dmc2564 ข้อมูลดิบ'!$C$3:$CR$167,MATCH($C135,'dmc2564 ข้อมูลดิบ'!$C$3:$C$165,0),40)</f>
        <v>7</v>
      </c>
      <c r="P134" s="104">
        <f>J134+K134+L134+M134+N134+O134</f>
        <v>20</v>
      </c>
      <c r="Q134" s="104">
        <f>INDEX('dmc2564 ข้อมูลดิบ'!$C$3:$CR$167,MATCH($C135,'dmc2564 ข้อมูลดิบ'!$C$3:$C$165,0),48)</f>
        <v>9</v>
      </c>
      <c r="R134" s="104">
        <f>INDEX('dmc2564 ข้อมูลดิบ'!$C$3:$CR$167,MATCH($C135,'dmc2564 ข้อมูลดิบ'!$C$3:$C$165,0),52)</f>
        <v>5</v>
      </c>
      <c r="S134" s="104">
        <f>INDEX('dmc2564 ข้อมูลดิบ'!$C$3:$CR$167,MATCH($C135,'dmc2564 ข้อมูลดิบ'!$C$3:$C$165,0),56)</f>
        <v>2</v>
      </c>
      <c r="T134" s="104">
        <f>Q134+R134+S134</f>
        <v>16</v>
      </c>
      <c r="U134" s="330">
        <f t="shared" si="35"/>
        <v>41</v>
      </c>
      <c r="W134" s="171"/>
      <c r="X134" s="171"/>
      <c r="Y134" s="171"/>
      <c r="Z134" s="171"/>
      <c r="AA134" s="171"/>
      <c r="AB134" s="171"/>
      <c r="AC134" s="171"/>
    </row>
    <row r="135" spans="2:29" ht="21" customHeight="1">
      <c r="B135" s="174"/>
      <c r="C135" s="175">
        <v>64020111</v>
      </c>
      <c r="D135" s="177" t="s">
        <v>1</v>
      </c>
      <c r="E135" s="107">
        <f>E133+E134</f>
        <v>15</v>
      </c>
      <c r="F135" s="330">
        <f t="shared" ref="F135:T135" si="36">F133+F134</f>
        <v>0</v>
      </c>
      <c r="G135" s="330">
        <f t="shared" si="36"/>
        <v>9</v>
      </c>
      <c r="H135" s="330">
        <f t="shared" si="36"/>
        <v>14</v>
      </c>
      <c r="I135" s="330">
        <f t="shared" si="36"/>
        <v>23</v>
      </c>
      <c r="J135" s="330">
        <f t="shared" si="36"/>
        <v>6</v>
      </c>
      <c r="K135" s="330">
        <f t="shared" si="36"/>
        <v>7</v>
      </c>
      <c r="L135" s="108">
        <f t="shared" si="36"/>
        <v>8</v>
      </c>
      <c r="M135" s="330">
        <f t="shared" si="36"/>
        <v>9</v>
      </c>
      <c r="N135" s="330">
        <f t="shared" si="36"/>
        <v>8</v>
      </c>
      <c r="O135" s="330">
        <f t="shared" si="36"/>
        <v>13</v>
      </c>
      <c r="P135" s="330">
        <f t="shared" si="36"/>
        <v>51</v>
      </c>
      <c r="Q135" s="330">
        <f t="shared" si="36"/>
        <v>14</v>
      </c>
      <c r="R135" s="330">
        <f t="shared" si="36"/>
        <v>13</v>
      </c>
      <c r="S135" s="330">
        <f t="shared" si="36"/>
        <v>9</v>
      </c>
      <c r="T135" s="330">
        <f t="shared" si="36"/>
        <v>36</v>
      </c>
      <c r="U135" s="330">
        <f t="shared" si="35"/>
        <v>110</v>
      </c>
      <c r="W135" s="171"/>
      <c r="X135" s="171"/>
      <c r="Y135" s="171"/>
      <c r="Z135" s="171"/>
      <c r="AA135" s="171"/>
      <c r="AB135" s="171"/>
      <c r="AC135" s="171"/>
    </row>
    <row r="136" spans="2:29" ht="21" customHeight="1" thickBot="1">
      <c r="B136" s="178"/>
      <c r="C136" s="179" t="s">
        <v>496</v>
      </c>
      <c r="D136" s="180" t="s">
        <v>15</v>
      </c>
      <c r="E136" s="111"/>
      <c r="F136" s="112">
        <f>INDEX('dmc2564 ข้อมูลดิบ'!$C$3:$CR$167,MATCH($C135,'dmc2564 ข้อมูลดิบ'!$C$3:$C$165,0),6)</f>
        <v>0</v>
      </c>
      <c r="G136" s="112">
        <f>INDEX('dmc2564 ข้อมูลดิบ'!$C$3:$CR$167,MATCH($C135,'dmc2564 ข้อมูลดิบ'!$C$3:$C$165,0),10)</f>
        <v>1</v>
      </c>
      <c r="H136" s="112">
        <f>INDEX('dmc2564 ข้อมูลดิบ'!$C$3:$CR$167,MATCH($C135,'dmc2564 ข้อมูลดิบ'!$C$3:$C$165,0),14)</f>
        <v>1</v>
      </c>
      <c r="I136" s="112">
        <f>SUM(F136:H136)</f>
        <v>2</v>
      </c>
      <c r="J136" s="112">
        <f>INDEX('dmc2564 ข้อมูลดิบ'!$C$3:$CR$167,MATCH($C135,'dmc2564 ข้อมูลดิบ'!$C$3:$C$165,0),22)</f>
        <v>1</v>
      </c>
      <c r="K136" s="112">
        <f>INDEX('dmc2564 ข้อมูลดิบ'!$C$3:$CR$167,MATCH($C135,'dmc2564 ข้อมูลดิบ'!$C$3:$C$165,0),26)</f>
        <v>1</v>
      </c>
      <c r="L136" s="111">
        <f>INDEX('dmc2564 ข้อมูลดิบ'!$C$3:$CR$167,MATCH($C135,'dmc2564 ข้อมูลดิบ'!$C$3:$C$165,0),30)</f>
        <v>1</v>
      </c>
      <c r="M136" s="112">
        <f>INDEX('dmc2564 ข้อมูลดิบ'!$C$3:$CR$167,MATCH($C135,'dmc2564 ข้อมูลดิบ'!$C$3:$C$165,0),34)</f>
        <v>1</v>
      </c>
      <c r="N136" s="112">
        <f>INDEX('dmc2564 ข้อมูลดิบ'!$C$3:$CR$167,MATCH($C135,'dmc2564 ข้อมูลดิบ'!$C$3:$C$165,0),38)</f>
        <v>1</v>
      </c>
      <c r="O136" s="112">
        <f>INDEX('dmc2564 ข้อมูลดิบ'!$C$3:$CR$167,MATCH($C135,'dmc2564 ข้อมูลดิบ'!$C$3:$C$165,0),42)</f>
        <v>1</v>
      </c>
      <c r="P136" s="112">
        <f>J136+K136+L136+M136+N136+O136</f>
        <v>6</v>
      </c>
      <c r="Q136" s="112">
        <f>INDEX('dmc2564 ข้อมูลดิบ'!$C$3:$CR$167,MATCH($C135,'dmc2564 ข้อมูลดิบ'!$C$3:$C$165,0),50)</f>
        <v>1</v>
      </c>
      <c r="R136" s="112">
        <f>INDEX('dmc2564 ข้อมูลดิบ'!$C$3:$CR$167,MATCH($C135,'dmc2564 ข้อมูลดิบ'!$C$3:$C$165,0),54)</f>
        <v>1</v>
      </c>
      <c r="S136" s="112">
        <f>INDEX('dmc2564 ข้อมูลดิบ'!$C$3:$CR$167,MATCH($C135,'dmc2564 ข้อมูลดิบ'!$C$3:$C$165,0),58)</f>
        <v>1</v>
      </c>
      <c r="T136" s="112">
        <f>Q136+R136+S136</f>
        <v>3</v>
      </c>
      <c r="U136" s="113">
        <f t="shared" si="35"/>
        <v>11</v>
      </c>
      <c r="W136" s="171"/>
      <c r="X136" s="171"/>
      <c r="Y136" s="171"/>
      <c r="Z136" s="171"/>
      <c r="AA136" s="171"/>
      <c r="AB136" s="171"/>
      <c r="AC136" s="171"/>
    </row>
    <row r="137" spans="2:29" ht="21" customHeight="1" thickTop="1">
      <c r="B137" s="174">
        <v>34</v>
      </c>
      <c r="C137" s="185" t="s">
        <v>17</v>
      </c>
      <c r="D137" s="173" t="s">
        <v>18</v>
      </c>
      <c r="E137" s="86">
        <f>VLOOKUP(C139,'จำนวนครู 25มิย64'!$A$3:$E$164,3,TRUE)</f>
        <v>11</v>
      </c>
      <c r="F137" s="86">
        <f>INDEX('dmc2564 ข้อมูลดิบ'!$C$3:$CR$167,MATCH($C139,'dmc2564 ข้อมูลดิบ'!$C$3:$C$165,0),3)</f>
        <v>0</v>
      </c>
      <c r="G137" s="86">
        <f>INDEX('dmc2564 ข้อมูลดิบ'!$C$3:$CR$167,MATCH($C139,'dmc2564 ข้อมูลดิบ'!$C$3:$C$165,0),7)</f>
        <v>12</v>
      </c>
      <c r="H137" s="86">
        <f>INDEX('dmc2564 ข้อมูลดิบ'!$C$3:$CR$167,MATCH($C139,'dmc2564 ข้อมูลดิบ'!$C$3:$C$165,0),11)</f>
        <v>20</v>
      </c>
      <c r="I137" s="86">
        <f>SUM(F137:H137)</f>
        <v>32</v>
      </c>
      <c r="J137" s="86">
        <f>INDEX('dmc2564 ข้อมูลดิบ'!$C$3:$CR$167,MATCH($C139,'dmc2564 ข้อมูลดิบ'!$C$3:$C$165,0),19)</f>
        <v>65</v>
      </c>
      <c r="K137" s="86">
        <f>INDEX('dmc2564 ข้อมูลดิบ'!$C$3:$CR$167,MATCH($C139,'dmc2564 ข้อมูลดิบ'!$C$3:$C$165,0),23)</f>
        <v>84</v>
      </c>
      <c r="L137" s="100">
        <f>INDEX('dmc2564 ข้อมูลดิบ'!$C$3:$CR$167,MATCH($C139,'dmc2564 ข้อมูลดิบ'!$C$3:$C$165,0),27)</f>
        <v>75</v>
      </c>
      <c r="M137" s="86">
        <f>INDEX('dmc2564 ข้อมูลดิบ'!$C$3:$CR$167,MATCH($C139,'dmc2564 ข้อมูลดิบ'!$C$3:$C$165,0),31)</f>
        <v>78</v>
      </c>
      <c r="N137" s="86">
        <f>INDEX('dmc2564 ข้อมูลดิบ'!$C$3:$CR$167,MATCH($C139,'dmc2564 ข้อมูลดิบ'!$C$3:$C$165,0),35)</f>
        <v>69</v>
      </c>
      <c r="O137" s="86">
        <f>INDEX('dmc2564 ข้อมูลดิบ'!$C$3:$CR$167,MATCH($C139,'dmc2564 ข้อมูลดิบ'!$C$3:$C$165,0),39)</f>
        <v>71</v>
      </c>
      <c r="P137" s="86">
        <f>J137+K137+L137+M137+N137+O137</f>
        <v>442</v>
      </c>
      <c r="Q137" s="86">
        <f>INDEX('dmc2564 ข้อมูลดิบ'!$C$3:$CR$167,MATCH($C139,'dmc2564 ข้อมูลดิบ'!$C$3:$C$165,0),47)</f>
        <v>0</v>
      </c>
      <c r="R137" s="86">
        <f>INDEX('dmc2564 ข้อมูลดิบ'!$C$3:$CR$167,MATCH($C139,'dmc2564 ข้อมูลดิบ'!$C$3:$C$165,0),51)</f>
        <v>0</v>
      </c>
      <c r="S137" s="86">
        <f>INDEX('dmc2564 ข้อมูลดิบ'!$C$3:$CR$167,MATCH($C139,'dmc2564 ข้อมูลดิบ'!$C$3:$C$165,0),55)</f>
        <v>0</v>
      </c>
      <c r="T137" s="86">
        <f>Q137+R137+S137</f>
        <v>0</v>
      </c>
      <c r="U137" s="101">
        <f t="shared" si="35"/>
        <v>474</v>
      </c>
      <c r="W137" s="171"/>
      <c r="X137" s="171"/>
      <c r="Y137" s="171"/>
      <c r="Z137" s="171"/>
      <c r="AA137" s="171"/>
      <c r="AB137" s="171"/>
      <c r="AC137" s="171"/>
    </row>
    <row r="138" spans="2:29" ht="21" customHeight="1">
      <c r="B138" s="174"/>
      <c r="C138" s="175" t="s">
        <v>19</v>
      </c>
      <c r="D138" s="176" t="s">
        <v>20</v>
      </c>
      <c r="E138" s="86">
        <f>VLOOKUP(C139,'จำนวนครู 25มิย64'!$A$3:$E$164,4,TRUE)</f>
        <v>33</v>
      </c>
      <c r="F138" s="104">
        <f>INDEX('dmc2564 ข้อมูลดิบ'!$C$3:$CR$167,MATCH($C139,'dmc2564 ข้อมูลดิบ'!$C$3:$C$165,0),4)</f>
        <v>0</v>
      </c>
      <c r="G138" s="104">
        <f>INDEX('dmc2564 ข้อมูลดิบ'!$C$3:$CR$167,MATCH($C139,'dmc2564 ข้อมูลดิบ'!$C$3:$C$165,0),8)</f>
        <v>11</v>
      </c>
      <c r="H138" s="104">
        <f>INDEX('dmc2564 ข้อมูลดิบ'!$C$3:$CR$167,MATCH($C139,'dmc2564 ข้อมูลดิบ'!$C$3:$C$165,0),12)</f>
        <v>27</v>
      </c>
      <c r="I138" s="104">
        <f>SUM(F138:H138)</f>
        <v>38</v>
      </c>
      <c r="J138" s="104">
        <f>INDEX('dmc2564 ข้อมูลดิบ'!$C$3:$CR$167,MATCH($C139,'dmc2564 ข้อมูลดิบ'!$C$3:$C$165,0),20)</f>
        <v>58</v>
      </c>
      <c r="K138" s="104">
        <f>INDEX('dmc2564 ข้อมูลดิบ'!$C$3:$CR$167,MATCH($C139,'dmc2564 ข้อมูลดิบ'!$C$3:$C$165,0),24)</f>
        <v>80</v>
      </c>
      <c r="L138" s="105">
        <f>INDEX('dmc2564 ข้อมูลดิบ'!$C$3:$CR$167,MATCH($C139,'dmc2564 ข้อมูลดิบ'!$C$3:$C$165,0),28)</f>
        <v>70</v>
      </c>
      <c r="M138" s="104">
        <f>INDEX('dmc2564 ข้อมูลดิบ'!$C$3:$CR$167,MATCH($C139,'dmc2564 ข้อมูลดิบ'!$C$3:$C$165,0),32)</f>
        <v>77</v>
      </c>
      <c r="N138" s="104">
        <f>INDEX('dmc2564 ข้อมูลดิบ'!$C$3:$CR$167,MATCH($C139,'dmc2564 ข้อมูลดิบ'!$C$3:$C$165,0),36)</f>
        <v>77</v>
      </c>
      <c r="O138" s="104">
        <f>INDEX('dmc2564 ข้อมูลดิบ'!$C$3:$CR$167,MATCH($C139,'dmc2564 ข้อมูลดิบ'!$C$3:$C$165,0),40)</f>
        <v>75</v>
      </c>
      <c r="P138" s="104">
        <f>J138+K138+L138+M138+N138+O138</f>
        <v>437</v>
      </c>
      <c r="Q138" s="104">
        <f>INDEX('dmc2564 ข้อมูลดิบ'!$C$3:$CR$167,MATCH($C139,'dmc2564 ข้อมูลดิบ'!$C$3:$C$165,0),48)</f>
        <v>0</v>
      </c>
      <c r="R138" s="104">
        <f>INDEX('dmc2564 ข้อมูลดิบ'!$C$3:$CR$167,MATCH($C139,'dmc2564 ข้อมูลดิบ'!$C$3:$C$165,0),52)</f>
        <v>0</v>
      </c>
      <c r="S138" s="104">
        <f>INDEX('dmc2564 ข้อมูลดิบ'!$C$3:$CR$167,MATCH($C139,'dmc2564 ข้อมูลดิบ'!$C$3:$C$165,0),56)</f>
        <v>0</v>
      </c>
      <c r="T138" s="104">
        <f>Q138+R138+S138</f>
        <v>0</v>
      </c>
      <c r="U138" s="330">
        <f t="shared" si="35"/>
        <v>475</v>
      </c>
      <c r="W138" s="171"/>
      <c r="X138" s="171"/>
      <c r="Y138" s="171"/>
      <c r="Z138" s="171"/>
      <c r="AA138" s="171"/>
      <c r="AB138" s="171"/>
      <c r="AC138" s="171"/>
    </row>
    <row r="139" spans="2:29" ht="21" customHeight="1">
      <c r="B139" s="174"/>
      <c r="C139" s="175">
        <v>64020112</v>
      </c>
      <c r="D139" s="177" t="s">
        <v>1</v>
      </c>
      <c r="E139" s="107">
        <f>E137+E138</f>
        <v>44</v>
      </c>
      <c r="F139" s="330">
        <f t="shared" ref="F139:T139" si="37">F137+F138</f>
        <v>0</v>
      </c>
      <c r="G139" s="330">
        <f t="shared" si="37"/>
        <v>23</v>
      </c>
      <c r="H139" s="330">
        <f t="shared" si="37"/>
        <v>47</v>
      </c>
      <c r="I139" s="330">
        <f t="shared" si="37"/>
        <v>70</v>
      </c>
      <c r="J139" s="330">
        <f t="shared" si="37"/>
        <v>123</v>
      </c>
      <c r="K139" s="330">
        <f t="shared" si="37"/>
        <v>164</v>
      </c>
      <c r="L139" s="108">
        <f t="shared" si="37"/>
        <v>145</v>
      </c>
      <c r="M139" s="330">
        <f t="shared" si="37"/>
        <v>155</v>
      </c>
      <c r="N139" s="330">
        <f t="shared" si="37"/>
        <v>146</v>
      </c>
      <c r="O139" s="330">
        <f t="shared" si="37"/>
        <v>146</v>
      </c>
      <c r="P139" s="330">
        <f t="shared" si="37"/>
        <v>879</v>
      </c>
      <c r="Q139" s="330">
        <f t="shared" si="37"/>
        <v>0</v>
      </c>
      <c r="R139" s="330">
        <f t="shared" si="37"/>
        <v>0</v>
      </c>
      <c r="S139" s="330">
        <f t="shared" si="37"/>
        <v>0</v>
      </c>
      <c r="T139" s="330">
        <f t="shared" si="37"/>
        <v>0</v>
      </c>
      <c r="U139" s="377">
        <f t="shared" si="35"/>
        <v>949</v>
      </c>
      <c r="W139" s="171"/>
      <c r="X139" s="171"/>
      <c r="Y139" s="171"/>
      <c r="Z139" s="171"/>
      <c r="AA139" s="171"/>
      <c r="AB139" s="171"/>
      <c r="AC139" s="171"/>
    </row>
    <row r="140" spans="2:29" ht="21" customHeight="1" thickBot="1">
      <c r="B140" s="178"/>
      <c r="C140" s="179" t="s">
        <v>296</v>
      </c>
      <c r="D140" s="180" t="s">
        <v>15</v>
      </c>
      <c r="E140" s="111"/>
      <c r="F140" s="112">
        <f>INDEX('dmc2564 ข้อมูลดิบ'!$C$3:$CR$167,MATCH($C139,'dmc2564 ข้อมูลดิบ'!$C$3:$C$165,0),6)</f>
        <v>0</v>
      </c>
      <c r="G140" s="112">
        <f>INDEX('dmc2564 ข้อมูลดิบ'!$C$3:$CR$167,MATCH($C139,'dmc2564 ข้อมูลดิบ'!$C$3:$C$165,0),10)</f>
        <v>2</v>
      </c>
      <c r="H140" s="112">
        <f>INDEX('dmc2564 ข้อมูลดิบ'!$C$3:$CR$167,MATCH($C139,'dmc2564 ข้อมูลดิบ'!$C$3:$C$165,0),14)</f>
        <v>2</v>
      </c>
      <c r="I140" s="112">
        <f>SUM(F140:H140)</f>
        <v>4</v>
      </c>
      <c r="J140" s="112">
        <f>INDEX('dmc2564 ข้อมูลดิบ'!$C$3:$CR$167,MATCH($C139,'dmc2564 ข้อมูลดิบ'!$C$3:$C$165,0),22)</f>
        <v>4</v>
      </c>
      <c r="K140" s="112">
        <f>INDEX('dmc2564 ข้อมูลดิบ'!$C$3:$CR$167,MATCH($C139,'dmc2564 ข้อมูลดิบ'!$C$3:$C$165,0),26)</f>
        <v>5</v>
      </c>
      <c r="L140" s="111">
        <f>INDEX('dmc2564 ข้อมูลดิบ'!$C$3:$CR$167,MATCH($C139,'dmc2564 ข้อมูลดิบ'!$C$3:$C$165,0),30)</f>
        <v>4</v>
      </c>
      <c r="M140" s="112">
        <f>INDEX('dmc2564 ข้อมูลดิบ'!$C$3:$CR$167,MATCH($C139,'dmc2564 ข้อมูลดิบ'!$C$3:$C$165,0),34)</f>
        <v>4</v>
      </c>
      <c r="N140" s="112">
        <f>INDEX('dmc2564 ข้อมูลดิบ'!$C$3:$CR$167,MATCH($C139,'dmc2564 ข้อมูลดิบ'!$C$3:$C$165,0),38)</f>
        <v>4</v>
      </c>
      <c r="O140" s="112">
        <f>INDEX('dmc2564 ข้อมูลดิบ'!$C$3:$CR$167,MATCH($C139,'dmc2564 ข้อมูลดิบ'!$C$3:$C$165,0),42)</f>
        <v>4</v>
      </c>
      <c r="P140" s="112">
        <f>J140+K140+L140+M140+N140+O140</f>
        <v>25</v>
      </c>
      <c r="Q140" s="112">
        <f>INDEX('dmc2564 ข้อมูลดิบ'!$C$3:$CR$167,MATCH($C139,'dmc2564 ข้อมูลดิบ'!$C$3:$C$165,0),50)</f>
        <v>0</v>
      </c>
      <c r="R140" s="112">
        <f>INDEX('dmc2564 ข้อมูลดิบ'!$C$3:$CR$167,MATCH($C139,'dmc2564 ข้อมูลดิบ'!$C$3:$C$165,0),54)</f>
        <v>0</v>
      </c>
      <c r="S140" s="112">
        <f>INDEX('dmc2564 ข้อมูลดิบ'!$C$3:$CR$167,MATCH($C139,'dmc2564 ข้อมูลดิบ'!$C$3:$C$165,0),58)</f>
        <v>0</v>
      </c>
      <c r="T140" s="112">
        <f>Q140+R140+S140</f>
        <v>0</v>
      </c>
      <c r="U140" s="113">
        <f t="shared" si="35"/>
        <v>29</v>
      </c>
      <c r="W140" s="171"/>
      <c r="X140" s="171"/>
      <c r="Y140" s="171"/>
      <c r="Z140" s="171"/>
      <c r="AA140" s="171"/>
      <c r="AB140" s="171"/>
      <c r="AC140" s="171"/>
    </row>
    <row r="141" spans="2:29" ht="21" customHeight="1" thickTop="1">
      <c r="B141" s="197">
        <v>35</v>
      </c>
      <c r="C141" s="196" t="s">
        <v>21</v>
      </c>
      <c r="D141" s="173" t="s">
        <v>18</v>
      </c>
      <c r="E141" s="86">
        <f>VLOOKUP(C143,'จำนวนครู 25มิย64'!$A$3:$E$164,3,TRUE)</f>
        <v>1</v>
      </c>
      <c r="F141" s="86">
        <f>INDEX('dmc2564 ข้อมูลดิบ'!$C$3:$CR$167,MATCH($C143,'dmc2564 ข้อมูลดิบ'!$C$3:$C$165,0),3)</f>
        <v>0</v>
      </c>
      <c r="G141" s="86">
        <f>INDEX('dmc2564 ข้อมูลดิบ'!$C$3:$CR$167,MATCH($C143,'dmc2564 ข้อมูลดิบ'!$C$3:$C$165,0),7)</f>
        <v>8</v>
      </c>
      <c r="H141" s="86">
        <f>INDEX('dmc2564 ข้อมูลดิบ'!$C$3:$CR$167,MATCH($C143,'dmc2564 ข้อมูลดิบ'!$C$3:$C$165,0),11)</f>
        <v>4</v>
      </c>
      <c r="I141" s="86">
        <f>SUM(F141:H141)</f>
        <v>12</v>
      </c>
      <c r="J141" s="86">
        <f>INDEX('dmc2564 ข้อมูลดิบ'!$C$3:$CR$167,MATCH($C143,'dmc2564 ข้อมูลดิบ'!$C$3:$C$165,0),19)</f>
        <v>7</v>
      </c>
      <c r="K141" s="86">
        <f>INDEX('dmc2564 ข้อมูลดิบ'!$C$3:$CR$167,MATCH($C143,'dmc2564 ข้อมูลดิบ'!$C$3:$C$165,0),23)</f>
        <v>6</v>
      </c>
      <c r="L141" s="100">
        <f>INDEX('dmc2564 ข้อมูลดิบ'!$C$3:$CR$167,MATCH($C143,'dmc2564 ข้อมูลดิบ'!$C$3:$C$165,0),27)</f>
        <v>4</v>
      </c>
      <c r="M141" s="86">
        <f>INDEX('dmc2564 ข้อมูลดิบ'!$C$3:$CR$167,MATCH($C143,'dmc2564 ข้อมูลดิบ'!$C$3:$C$165,0),31)</f>
        <v>8</v>
      </c>
      <c r="N141" s="86">
        <f>INDEX('dmc2564 ข้อมูลดิบ'!$C$3:$CR$167,MATCH($C143,'dmc2564 ข้อมูลดิบ'!$C$3:$C$165,0),35)</f>
        <v>8</v>
      </c>
      <c r="O141" s="86">
        <f>INDEX('dmc2564 ข้อมูลดิบ'!$C$3:$CR$167,MATCH($C143,'dmc2564 ข้อมูลดิบ'!$C$3:$C$165,0),39)</f>
        <v>8</v>
      </c>
      <c r="P141" s="86">
        <f>J141+K141+L141+M141+N141+O141</f>
        <v>41</v>
      </c>
      <c r="Q141" s="86">
        <f>INDEX('dmc2564 ข้อมูลดิบ'!$C$3:$CR$167,MATCH($C143,'dmc2564 ข้อมูลดิบ'!$C$3:$C$165,0),47)</f>
        <v>0</v>
      </c>
      <c r="R141" s="86">
        <f>INDEX('dmc2564 ข้อมูลดิบ'!$C$3:$CR$167,MATCH($C143,'dmc2564 ข้อมูลดิบ'!$C$3:$C$165,0),51)</f>
        <v>0</v>
      </c>
      <c r="S141" s="86">
        <f>INDEX('dmc2564 ข้อมูลดิบ'!$C$3:$CR$167,MATCH($C143,'dmc2564 ข้อมูลดิบ'!$C$3:$C$165,0),55)</f>
        <v>0</v>
      </c>
      <c r="T141" s="86">
        <f>Q141+R141+S141</f>
        <v>0</v>
      </c>
      <c r="U141" s="101">
        <f t="shared" si="35"/>
        <v>53</v>
      </c>
      <c r="W141" s="171"/>
      <c r="X141" s="171"/>
      <c r="Y141" s="171"/>
      <c r="Z141" s="171"/>
      <c r="AA141" s="171"/>
      <c r="AB141" s="171"/>
      <c r="AC141" s="171"/>
    </row>
    <row r="142" spans="2:29" ht="21" customHeight="1">
      <c r="B142" s="174"/>
      <c r="C142" s="175" t="s">
        <v>22</v>
      </c>
      <c r="D142" s="176" t="s">
        <v>20</v>
      </c>
      <c r="E142" s="86">
        <f>VLOOKUP(C143,'จำนวนครู 25มิย64'!$A$3:$E$164,4,TRUE)</f>
        <v>5</v>
      </c>
      <c r="F142" s="104">
        <f>INDEX('dmc2564 ข้อมูลดิบ'!$C$3:$CR$167,MATCH($C143,'dmc2564 ข้อมูลดิบ'!$C$3:$C$165,0),4)</f>
        <v>0</v>
      </c>
      <c r="G142" s="104">
        <f>INDEX('dmc2564 ข้อมูลดิบ'!$C$3:$CR$167,MATCH($C143,'dmc2564 ข้อมูลดิบ'!$C$3:$C$165,0),8)</f>
        <v>3</v>
      </c>
      <c r="H142" s="104">
        <f>INDEX('dmc2564 ข้อมูลดิบ'!$C$3:$CR$167,MATCH($C143,'dmc2564 ข้อมูลดิบ'!$C$3:$C$165,0),12)</f>
        <v>7</v>
      </c>
      <c r="I142" s="104">
        <f>SUM(F142:H142)</f>
        <v>10</v>
      </c>
      <c r="J142" s="104">
        <f>INDEX('dmc2564 ข้อมูลดิบ'!$C$3:$CR$167,MATCH($C143,'dmc2564 ข้อมูลดิบ'!$C$3:$C$165,0),20)</f>
        <v>3</v>
      </c>
      <c r="K142" s="104">
        <f>INDEX('dmc2564 ข้อมูลดิบ'!$C$3:$CR$167,MATCH($C143,'dmc2564 ข้อมูลดิบ'!$C$3:$C$165,0),24)</f>
        <v>3</v>
      </c>
      <c r="L142" s="105">
        <f>INDEX('dmc2564 ข้อมูลดิบ'!$C$3:$CR$167,MATCH($C143,'dmc2564 ข้อมูลดิบ'!$C$3:$C$165,0),28)</f>
        <v>7</v>
      </c>
      <c r="M142" s="104">
        <f>INDEX('dmc2564 ข้อมูลดิบ'!$C$3:$CR$167,MATCH($C143,'dmc2564 ข้อมูลดิบ'!$C$3:$C$165,0),32)</f>
        <v>8</v>
      </c>
      <c r="N142" s="104">
        <f>INDEX('dmc2564 ข้อมูลดิบ'!$C$3:$CR$167,MATCH($C143,'dmc2564 ข้อมูลดิบ'!$C$3:$C$165,0),36)</f>
        <v>4</v>
      </c>
      <c r="O142" s="104">
        <f>INDEX('dmc2564 ข้อมูลดิบ'!$C$3:$CR$167,MATCH($C143,'dmc2564 ข้อมูลดิบ'!$C$3:$C$165,0),40)</f>
        <v>11</v>
      </c>
      <c r="P142" s="104">
        <f>J142+K142+L142+M142+N142+O142</f>
        <v>36</v>
      </c>
      <c r="Q142" s="104">
        <f>INDEX('dmc2564 ข้อมูลดิบ'!$C$3:$CR$167,MATCH($C143,'dmc2564 ข้อมูลดิบ'!$C$3:$C$165,0),48)</f>
        <v>0</v>
      </c>
      <c r="R142" s="104">
        <f>INDEX('dmc2564 ข้อมูลดิบ'!$C$3:$CR$167,MATCH($C143,'dmc2564 ข้อมูลดิบ'!$C$3:$C$165,0),52)</f>
        <v>0</v>
      </c>
      <c r="S142" s="104">
        <f>INDEX('dmc2564 ข้อมูลดิบ'!$C$3:$CR$167,MATCH($C143,'dmc2564 ข้อมูลดิบ'!$C$3:$C$165,0),56)</f>
        <v>0</v>
      </c>
      <c r="T142" s="104">
        <f>Q142+R142+S142</f>
        <v>0</v>
      </c>
      <c r="U142" s="330">
        <f t="shared" si="35"/>
        <v>46</v>
      </c>
      <c r="W142" s="171"/>
      <c r="X142" s="171"/>
      <c r="Y142" s="171"/>
      <c r="Z142" s="171"/>
      <c r="AA142" s="171"/>
      <c r="AB142" s="171"/>
      <c r="AC142" s="171"/>
    </row>
    <row r="143" spans="2:29" ht="21" customHeight="1">
      <c r="B143" s="174"/>
      <c r="C143" s="175">
        <v>64020113</v>
      </c>
      <c r="D143" s="177" t="s">
        <v>1</v>
      </c>
      <c r="E143" s="107">
        <f>E141+E142</f>
        <v>6</v>
      </c>
      <c r="F143" s="330">
        <f t="shared" ref="F143:T143" si="38">F141+F142</f>
        <v>0</v>
      </c>
      <c r="G143" s="330">
        <f t="shared" si="38"/>
        <v>11</v>
      </c>
      <c r="H143" s="330">
        <f t="shared" si="38"/>
        <v>11</v>
      </c>
      <c r="I143" s="330">
        <f t="shared" si="38"/>
        <v>22</v>
      </c>
      <c r="J143" s="330">
        <f t="shared" si="38"/>
        <v>10</v>
      </c>
      <c r="K143" s="330">
        <f t="shared" si="38"/>
        <v>9</v>
      </c>
      <c r="L143" s="108">
        <f t="shared" si="38"/>
        <v>11</v>
      </c>
      <c r="M143" s="330">
        <f t="shared" si="38"/>
        <v>16</v>
      </c>
      <c r="N143" s="330">
        <f t="shared" si="38"/>
        <v>12</v>
      </c>
      <c r="O143" s="330">
        <f t="shared" si="38"/>
        <v>19</v>
      </c>
      <c r="P143" s="330">
        <f t="shared" si="38"/>
        <v>77</v>
      </c>
      <c r="Q143" s="330">
        <f t="shared" si="38"/>
        <v>0</v>
      </c>
      <c r="R143" s="330">
        <f t="shared" si="38"/>
        <v>0</v>
      </c>
      <c r="S143" s="330">
        <f t="shared" si="38"/>
        <v>0</v>
      </c>
      <c r="T143" s="330">
        <f t="shared" si="38"/>
        <v>0</v>
      </c>
      <c r="U143" s="330">
        <f t="shared" si="35"/>
        <v>99</v>
      </c>
      <c r="W143" s="171"/>
      <c r="X143" s="171"/>
      <c r="Y143" s="171"/>
      <c r="Z143" s="171"/>
      <c r="AA143" s="171"/>
      <c r="AB143" s="171"/>
      <c r="AC143" s="171"/>
    </row>
    <row r="144" spans="2:29" ht="21" customHeight="1" thickBot="1">
      <c r="B144" s="178"/>
      <c r="C144" s="179" t="s">
        <v>298</v>
      </c>
      <c r="D144" s="180" t="s">
        <v>15</v>
      </c>
      <c r="E144" s="111"/>
      <c r="F144" s="112">
        <f>INDEX('dmc2564 ข้อมูลดิบ'!$C$3:$CR$167,MATCH($C143,'dmc2564 ข้อมูลดิบ'!$C$3:$C$165,0),6)</f>
        <v>0</v>
      </c>
      <c r="G144" s="112">
        <f>INDEX('dmc2564 ข้อมูลดิบ'!$C$3:$CR$167,MATCH($C143,'dmc2564 ข้อมูลดิบ'!$C$3:$C$165,0),10)</f>
        <v>1</v>
      </c>
      <c r="H144" s="112">
        <f>INDEX('dmc2564 ข้อมูลดิบ'!$C$3:$CR$167,MATCH($C143,'dmc2564 ข้อมูลดิบ'!$C$3:$C$165,0),14)</f>
        <v>1</v>
      </c>
      <c r="I144" s="112">
        <f>SUM(F144:H144)</f>
        <v>2</v>
      </c>
      <c r="J144" s="112">
        <f>INDEX('dmc2564 ข้อมูลดิบ'!$C$3:$CR$167,MATCH($C143,'dmc2564 ข้อมูลดิบ'!$C$3:$C$165,0),22)</f>
        <v>1</v>
      </c>
      <c r="K144" s="112">
        <f>INDEX('dmc2564 ข้อมูลดิบ'!$C$3:$CR$167,MATCH($C143,'dmc2564 ข้อมูลดิบ'!$C$3:$C$165,0),26)</f>
        <v>1</v>
      </c>
      <c r="L144" s="111">
        <f>INDEX('dmc2564 ข้อมูลดิบ'!$C$3:$CR$167,MATCH($C143,'dmc2564 ข้อมูลดิบ'!$C$3:$C$165,0),30)</f>
        <v>1</v>
      </c>
      <c r="M144" s="112">
        <f>INDEX('dmc2564 ข้อมูลดิบ'!$C$3:$CR$167,MATCH($C143,'dmc2564 ข้อมูลดิบ'!$C$3:$C$165,0),34)</f>
        <v>1</v>
      </c>
      <c r="N144" s="112">
        <f>INDEX('dmc2564 ข้อมูลดิบ'!$C$3:$CR$167,MATCH($C143,'dmc2564 ข้อมูลดิบ'!$C$3:$C$165,0),38)</f>
        <v>1</v>
      </c>
      <c r="O144" s="112">
        <f>INDEX('dmc2564 ข้อมูลดิบ'!$C$3:$CR$167,MATCH($C143,'dmc2564 ข้อมูลดิบ'!$C$3:$C$165,0),42)</f>
        <v>1</v>
      </c>
      <c r="P144" s="112">
        <f>J144+K144+L144+M144+N144+O144</f>
        <v>6</v>
      </c>
      <c r="Q144" s="112">
        <f>INDEX('dmc2564 ข้อมูลดิบ'!$C$3:$CR$167,MATCH($C143,'dmc2564 ข้อมูลดิบ'!$C$3:$C$165,0),50)</f>
        <v>0</v>
      </c>
      <c r="R144" s="112">
        <f>INDEX('dmc2564 ข้อมูลดิบ'!$C$3:$CR$167,MATCH($C143,'dmc2564 ข้อมูลดิบ'!$C$3:$C$165,0),54)</f>
        <v>0</v>
      </c>
      <c r="S144" s="112">
        <f>INDEX('dmc2564 ข้อมูลดิบ'!$C$3:$CR$167,MATCH($C143,'dmc2564 ข้อมูลดิบ'!$C$3:$C$165,0),58)</f>
        <v>0</v>
      </c>
      <c r="T144" s="112">
        <f>Q144+R144+S144</f>
        <v>0</v>
      </c>
      <c r="U144" s="113">
        <f t="shared" si="35"/>
        <v>8</v>
      </c>
      <c r="W144" s="171"/>
      <c r="X144" s="171"/>
      <c r="Y144" s="171"/>
      <c r="Z144" s="171"/>
      <c r="AA144" s="171"/>
      <c r="AB144" s="171"/>
      <c r="AC144" s="171"/>
    </row>
    <row r="145" spans="2:29" ht="21" customHeight="1" thickTop="1">
      <c r="B145" s="430" t="s">
        <v>13</v>
      </c>
      <c r="C145" s="431"/>
      <c r="D145" s="127" t="s">
        <v>18</v>
      </c>
      <c r="E145" s="127">
        <f>E5+E9+E13+E17+E21+E25+E29+E33+E37+E41+E45+E49+E53+E57+E61+E65+E69+E73+E77+E81+E85+E89+E93+E97+E101+E105+E109+E113+E117+E121+E125+E129+E133+E137+E141</f>
        <v>78</v>
      </c>
      <c r="F145" s="127">
        <f t="shared" ref="F145:U145" si="39">F5+F9+F13+F17+F21+F25+F29+F33+F37+F41+F45+F49+F53+F57+F61+F65+F69+F73+F77+F81+F85+F89+F93+F97+F101+F105+F109+F113+F117+F121+F125+F129+F133+F137+F141</f>
        <v>30</v>
      </c>
      <c r="G145" s="127">
        <f t="shared" si="39"/>
        <v>181</v>
      </c>
      <c r="H145" s="127">
        <f t="shared" si="39"/>
        <v>176</v>
      </c>
      <c r="I145" s="127">
        <f t="shared" si="39"/>
        <v>387</v>
      </c>
      <c r="J145" s="127">
        <f t="shared" si="39"/>
        <v>286</v>
      </c>
      <c r="K145" s="127">
        <f t="shared" si="39"/>
        <v>282</v>
      </c>
      <c r="L145" s="127">
        <f t="shared" si="39"/>
        <v>260</v>
      </c>
      <c r="M145" s="127">
        <f t="shared" si="39"/>
        <v>318</v>
      </c>
      <c r="N145" s="127">
        <f t="shared" si="39"/>
        <v>293</v>
      </c>
      <c r="O145" s="127">
        <f t="shared" si="39"/>
        <v>301</v>
      </c>
      <c r="P145" s="127">
        <f t="shared" si="39"/>
        <v>1740</v>
      </c>
      <c r="Q145" s="127">
        <f t="shared" si="39"/>
        <v>64</v>
      </c>
      <c r="R145" s="127">
        <f t="shared" si="39"/>
        <v>47</v>
      </c>
      <c r="S145" s="127">
        <f t="shared" si="39"/>
        <v>62</v>
      </c>
      <c r="T145" s="127">
        <f t="shared" si="39"/>
        <v>173</v>
      </c>
      <c r="U145" s="186">
        <f t="shared" si="39"/>
        <v>2300</v>
      </c>
      <c r="W145" s="171"/>
      <c r="X145" s="171"/>
      <c r="Y145" s="171"/>
      <c r="Z145" s="171"/>
      <c r="AA145" s="171"/>
      <c r="AB145" s="171"/>
      <c r="AC145" s="171"/>
    </row>
    <row r="146" spans="2:29" ht="21" customHeight="1">
      <c r="B146" s="430"/>
      <c r="C146" s="431"/>
      <c r="D146" s="132" t="s">
        <v>20</v>
      </c>
      <c r="E146" s="127">
        <f t="shared" ref="E146:U146" si="40">E6+E10+E14+E18+E22+E26+E30+E34+E38+E42+E46+E50+E54+E58+E62+E66+E70+E74+E78+E82+E86+E90+E94+E98+E102+E106+E110+E114+E118+E122+E126+E130+E134+E138+E142</f>
        <v>218</v>
      </c>
      <c r="F146" s="127">
        <f t="shared" si="40"/>
        <v>30</v>
      </c>
      <c r="G146" s="127">
        <f t="shared" si="40"/>
        <v>167</v>
      </c>
      <c r="H146" s="127">
        <f t="shared" si="40"/>
        <v>181</v>
      </c>
      <c r="I146" s="127">
        <f t="shared" si="40"/>
        <v>378</v>
      </c>
      <c r="J146" s="127">
        <f t="shared" si="40"/>
        <v>243</v>
      </c>
      <c r="K146" s="127">
        <f t="shared" si="40"/>
        <v>263</v>
      </c>
      <c r="L146" s="127">
        <f t="shared" si="40"/>
        <v>241</v>
      </c>
      <c r="M146" s="127">
        <f t="shared" si="40"/>
        <v>304</v>
      </c>
      <c r="N146" s="127">
        <f t="shared" si="40"/>
        <v>300</v>
      </c>
      <c r="O146" s="127">
        <f t="shared" si="40"/>
        <v>300</v>
      </c>
      <c r="P146" s="127">
        <f t="shared" si="40"/>
        <v>1651</v>
      </c>
      <c r="Q146" s="127">
        <f t="shared" si="40"/>
        <v>46</v>
      </c>
      <c r="R146" s="127">
        <f t="shared" si="40"/>
        <v>62</v>
      </c>
      <c r="S146" s="127">
        <f t="shared" si="40"/>
        <v>35</v>
      </c>
      <c r="T146" s="127">
        <f t="shared" si="40"/>
        <v>143</v>
      </c>
      <c r="U146" s="186">
        <f t="shared" si="40"/>
        <v>2172</v>
      </c>
      <c r="W146" s="171"/>
      <c r="X146" s="171"/>
      <c r="Y146" s="171"/>
      <c r="Z146" s="171"/>
      <c r="AA146" s="171"/>
      <c r="AB146" s="171"/>
      <c r="AC146" s="171"/>
    </row>
    <row r="147" spans="2:29" ht="21" customHeight="1">
      <c r="B147" s="430"/>
      <c r="C147" s="431"/>
      <c r="D147" s="187" t="s">
        <v>1</v>
      </c>
      <c r="E147" s="128">
        <f t="shared" ref="E147:U147" si="41">E7+E11+E15+E19+E23+E27+E31+E35+E39+E43+E47+E51+E55+E59+E63+E67+E71+E75+E79+E83+E87+E91+E95+E99+E103+E107+E111+E115+E119+E123+E127+E131+E135+E139+E143</f>
        <v>296</v>
      </c>
      <c r="F147" s="128">
        <f t="shared" si="41"/>
        <v>60</v>
      </c>
      <c r="G147" s="128">
        <f t="shared" si="41"/>
        <v>348</v>
      </c>
      <c r="H147" s="128">
        <f t="shared" si="41"/>
        <v>357</v>
      </c>
      <c r="I147" s="128">
        <f t="shared" si="41"/>
        <v>765</v>
      </c>
      <c r="J147" s="128">
        <f t="shared" si="41"/>
        <v>529</v>
      </c>
      <c r="K147" s="128">
        <f t="shared" si="41"/>
        <v>545</v>
      </c>
      <c r="L147" s="128">
        <f t="shared" si="41"/>
        <v>501</v>
      </c>
      <c r="M147" s="128">
        <f t="shared" si="41"/>
        <v>622</v>
      </c>
      <c r="N147" s="128">
        <f t="shared" si="41"/>
        <v>593</v>
      </c>
      <c r="O147" s="128">
        <f t="shared" si="41"/>
        <v>601</v>
      </c>
      <c r="P147" s="130">
        <f t="shared" si="41"/>
        <v>3391</v>
      </c>
      <c r="Q147" s="128">
        <f t="shared" si="41"/>
        <v>110</v>
      </c>
      <c r="R147" s="128">
        <f t="shared" si="41"/>
        <v>109</v>
      </c>
      <c r="S147" s="128">
        <f t="shared" si="41"/>
        <v>97</v>
      </c>
      <c r="T147" s="128">
        <f t="shared" si="41"/>
        <v>316</v>
      </c>
      <c r="U147" s="130">
        <f t="shared" si="41"/>
        <v>4472</v>
      </c>
      <c r="W147" s="171"/>
      <c r="X147" s="171"/>
      <c r="Y147" s="171"/>
      <c r="Z147" s="171"/>
      <c r="AA147" s="171"/>
      <c r="AB147" s="171"/>
      <c r="AC147" s="171"/>
    </row>
    <row r="148" spans="2:29" ht="21" customHeight="1" thickBot="1">
      <c r="B148" s="432"/>
      <c r="C148" s="433"/>
      <c r="D148" s="138" t="s">
        <v>15</v>
      </c>
      <c r="E148" s="139">
        <f t="shared" ref="E148:U148" si="42">E8+E12+E16+E20+E24+E28+E32+E36+E40+E44+E48+E52+E56+E60+E64+E68+E72+E76+E80+E84+E88+E92+E96+E100+E104+E108+E112+E116+E120+E124+E128+E132+E136+E140+E144</f>
        <v>0</v>
      </c>
      <c r="F148" s="139">
        <f t="shared" si="42"/>
        <v>10</v>
      </c>
      <c r="G148" s="139">
        <f t="shared" si="42"/>
        <v>33</v>
      </c>
      <c r="H148" s="139">
        <f t="shared" si="42"/>
        <v>34</v>
      </c>
      <c r="I148" s="139">
        <f t="shared" si="42"/>
        <v>77</v>
      </c>
      <c r="J148" s="139">
        <f t="shared" si="42"/>
        <v>38</v>
      </c>
      <c r="K148" s="139">
        <f t="shared" si="42"/>
        <v>40</v>
      </c>
      <c r="L148" s="139">
        <f t="shared" si="42"/>
        <v>39</v>
      </c>
      <c r="M148" s="139">
        <f t="shared" si="42"/>
        <v>39</v>
      </c>
      <c r="N148" s="139">
        <f t="shared" si="42"/>
        <v>40</v>
      </c>
      <c r="O148" s="139">
        <f t="shared" si="42"/>
        <v>38</v>
      </c>
      <c r="P148" s="139">
        <f t="shared" si="42"/>
        <v>234</v>
      </c>
      <c r="Q148" s="139">
        <f t="shared" si="42"/>
        <v>7</v>
      </c>
      <c r="R148" s="139">
        <f t="shared" si="42"/>
        <v>7</v>
      </c>
      <c r="S148" s="139">
        <f t="shared" si="42"/>
        <v>7</v>
      </c>
      <c r="T148" s="139">
        <f t="shared" si="42"/>
        <v>21</v>
      </c>
      <c r="U148" s="139">
        <f t="shared" si="42"/>
        <v>332</v>
      </c>
      <c r="W148" s="171"/>
      <c r="X148" s="171"/>
      <c r="Y148" s="171"/>
      <c r="Z148" s="171"/>
      <c r="AA148" s="171"/>
      <c r="AB148" s="171"/>
      <c r="AC148" s="171"/>
    </row>
    <row r="149" spans="2:29" ht="21" customHeight="1" thickTop="1">
      <c r="W149" s="171"/>
      <c r="X149" s="171"/>
      <c r="Y149" s="171"/>
      <c r="Z149" s="171"/>
      <c r="AA149" s="171"/>
      <c r="AB149" s="171"/>
      <c r="AC149" s="171"/>
    </row>
    <row r="157" spans="2:29" ht="21" customHeight="1">
      <c r="W157" s="143"/>
    </row>
  </sheetData>
  <mergeCells count="9">
    <mergeCell ref="B145:C148"/>
    <mergeCell ref="C1:U1"/>
    <mergeCell ref="C2:U2"/>
    <mergeCell ref="B3:B4"/>
    <mergeCell ref="C3:C4"/>
    <mergeCell ref="F3:I3"/>
    <mergeCell ref="J3:P3"/>
    <mergeCell ref="Q3:T3"/>
    <mergeCell ref="U3:U4"/>
  </mergeCells>
  <phoneticPr fontId="5" type="noConversion"/>
  <pageMargins left="0.19685039370078741" right="0.15748031496062992" top="0.55118110236220474" bottom="0.55118110236220474" header="0.31496062992125984" footer="0.31496062992125984"/>
  <pageSetup paperSize="9" firstPageNumber="15" orientation="landscape" useFirstPageNumber="1" horizontalDpi="4294967293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6" tint="0.59999389629810485"/>
  </sheetPr>
  <dimension ref="B1:V125"/>
  <sheetViews>
    <sheetView zoomScaleNormal="100" zoomScaleSheetLayoutView="100" workbookViewId="0"/>
  </sheetViews>
  <sheetFormatPr defaultColWidth="9.109375" defaultRowHeight="21" customHeight="1"/>
  <cols>
    <col min="1" max="1" width="1.6640625" style="146" customWidth="1"/>
    <col min="2" max="2" width="5.6640625" style="167" customWidth="1"/>
    <col min="3" max="3" width="28.6640625" style="96" customWidth="1"/>
    <col min="4" max="4" width="5.6640625" style="146" customWidth="1"/>
    <col min="5" max="5" width="5.6640625" style="168" customWidth="1"/>
    <col min="6" max="8" width="5.6640625" style="146" customWidth="1"/>
    <col min="9" max="9" width="6.6640625" style="168" customWidth="1"/>
    <col min="10" max="12" width="5.6640625" style="146" customWidth="1"/>
    <col min="13" max="13" width="5.6640625" style="168" customWidth="1"/>
    <col min="14" max="15" width="5.6640625" style="146" customWidth="1"/>
    <col min="16" max="16" width="6.6640625" style="168" customWidth="1"/>
    <col min="17" max="20" width="5.6640625" style="146" customWidth="1"/>
    <col min="21" max="21" width="8.6640625" style="169" customWidth="1"/>
    <col min="22" max="16384" width="9.109375" style="146"/>
  </cols>
  <sheetData>
    <row r="1" spans="2:21" ht="24" customHeight="1">
      <c r="B1" s="141"/>
      <c r="C1" s="434" t="s">
        <v>624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2:21" ht="24" customHeight="1">
      <c r="B2" s="141"/>
      <c r="C2" s="435" t="s">
        <v>460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2:21" s="376" customFormat="1" ht="24" customHeight="1">
      <c r="B3" s="436" t="s">
        <v>0</v>
      </c>
      <c r="C3" s="436" t="s">
        <v>260</v>
      </c>
      <c r="D3" s="331" t="s">
        <v>14</v>
      </c>
      <c r="E3" s="333" t="s">
        <v>431</v>
      </c>
      <c r="F3" s="438" t="s">
        <v>565</v>
      </c>
      <c r="G3" s="438"/>
      <c r="H3" s="438"/>
      <c r="I3" s="439"/>
      <c r="J3" s="440" t="s">
        <v>566</v>
      </c>
      <c r="K3" s="438"/>
      <c r="L3" s="438"/>
      <c r="M3" s="438"/>
      <c r="N3" s="438"/>
      <c r="O3" s="438"/>
      <c r="P3" s="439"/>
      <c r="Q3" s="440" t="s">
        <v>567</v>
      </c>
      <c r="R3" s="438"/>
      <c r="S3" s="438"/>
      <c r="T3" s="439"/>
      <c r="U3" s="443" t="s">
        <v>13</v>
      </c>
    </row>
    <row r="4" spans="2:21" s="376" customFormat="1" ht="24" customHeight="1">
      <c r="B4" s="437"/>
      <c r="C4" s="437"/>
      <c r="D4" s="374" t="s">
        <v>15</v>
      </c>
      <c r="E4" s="334" t="s">
        <v>16</v>
      </c>
      <c r="F4" s="190" t="s">
        <v>8</v>
      </c>
      <c r="G4" s="190" t="s">
        <v>9</v>
      </c>
      <c r="H4" s="190" t="s">
        <v>300</v>
      </c>
      <c r="I4" s="191" t="s">
        <v>1</v>
      </c>
      <c r="J4" s="190" t="s">
        <v>2</v>
      </c>
      <c r="K4" s="190" t="s">
        <v>3</v>
      </c>
      <c r="L4" s="190" t="s">
        <v>4</v>
      </c>
      <c r="M4" s="191" t="s">
        <v>5</v>
      </c>
      <c r="N4" s="190" t="s">
        <v>6</v>
      </c>
      <c r="O4" s="190" t="s">
        <v>7</v>
      </c>
      <c r="P4" s="191" t="s">
        <v>1</v>
      </c>
      <c r="Q4" s="190" t="s">
        <v>10</v>
      </c>
      <c r="R4" s="190" t="s">
        <v>11</v>
      </c>
      <c r="S4" s="190" t="s">
        <v>12</v>
      </c>
      <c r="T4" s="190" t="s">
        <v>1</v>
      </c>
      <c r="U4" s="444"/>
    </row>
    <row r="5" spans="2:21" ht="21" customHeight="1">
      <c r="B5" s="97">
        <v>1</v>
      </c>
      <c r="C5" s="118" t="s">
        <v>197</v>
      </c>
      <c r="D5" s="147" t="s">
        <v>18</v>
      </c>
      <c r="E5" s="86">
        <f>VLOOKUP(C7,'จำนวนครู 25มิย64'!$A$3:$E$164,3,TRUE)</f>
        <v>4</v>
      </c>
      <c r="F5" s="86">
        <f>INDEX('dmc2564 ข้อมูลดิบ'!$C$3:$CR$167,MATCH($C7,'dmc2564 ข้อมูลดิบ'!$C$3:$C$165,0),3)</f>
        <v>0</v>
      </c>
      <c r="G5" s="86">
        <f>INDEX('dmc2564 ข้อมูลดิบ'!$C$3:$CR$167,MATCH($C7,'dmc2564 ข้อมูลดิบ'!$C$3:$C$165,0),7)</f>
        <v>3</v>
      </c>
      <c r="H5" s="86">
        <f>INDEX('dmc2564 ข้อมูลดิบ'!$C$3:$CR$167,MATCH($C7,'dmc2564 ข้อมูลดิบ'!$C$3:$C$165,0),11)</f>
        <v>3</v>
      </c>
      <c r="I5" s="86">
        <f>SUM(F5:H5)</f>
        <v>6</v>
      </c>
      <c r="J5" s="86">
        <f>INDEX('dmc2564 ข้อมูลดิบ'!$C$3:$CR$167,MATCH($C7,'dmc2564 ข้อมูลดิบ'!$C$3:$C$165,0),19)</f>
        <v>5</v>
      </c>
      <c r="K5" s="86">
        <f>INDEX('dmc2564 ข้อมูลดิบ'!$C$3:$CR$167,MATCH($C7,'dmc2564 ข้อมูลดิบ'!$C$3:$C$165,0),23)</f>
        <v>7</v>
      </c>
      <c r="L5" s="100">
        <f>INDEX('dmc2564 ข้อมูลดิบ'!$C$3:$CR$167,MATCH($C7,'dmc2564 ข้อมูลดิบ'!$C$3:$C$165,0),27)</f>
        <v>3</v>
      </c>
      <c r="M5" s="86">
        <f>INDEX('dmc2564 ข้อมูลดิบ'!$C$3:$CR$167,MATCH($C7,'dmc2564 ข้อมูลดิบ'!$C$3:$C$165,0),31)</f>
        <v>8</v>
      </c>
      <c r="N5" s="86">
        <f>INDEX('dmc2564 ข้อมูลดิบ'!$C$3:$CR$167,MATCH($C7,'dmc2564 ข้อมูลดิบ'!$C$3:$C$165,0),35)</f>
        <v>8</v>
      </c>
      <c r="O5" s="86">
        <f>INDEX('dmc2564 ข้อมูลดิบ'!$C$3:$CR$167,MATCH($C7,'dmc2564 ข้อมูลดิบ'!$C$3:$C$165,0),39)</f>
        <v>8</v>
      </c>
      <c r="P5" s="86">
        <f>J5+K5+L5+M5+N5+O5</f>
        <v>39</v>
      </c>
      <c r="Q5" s="86">
        <f>INDEX('dmc2564 ข้อมูลดิบ'!$C$3:$CR$167,MATCH($C7,'dmc2564 ข้อมูลดิบ'!$C$3:$C$165,0),47)</f>
        <v>0</v>
      </c>
      <c r="R5" s="86">
        <f>INDEX('dmc2564 ข้อมูลดิบ'!$C$3:$CR$167,MATCH($C7,'dmc2564 ข้อมูลดิบ'!$C$3:$C$165,0),51)</f>
        <v>0</v>
      </c>
      <c r="S5" s="86">
        <f>INDEX('dmc2564 ข้อมูลดิบ'!$C$3:$CR$167,MATCH($C7,'dmc2564 ข้อมูลดิบ'!$C$3:$C$165,0),55)</f>
        <v>0</v>
      </c>
      <c r="T5" s="86">
        <f>Q5+R5+S5</f>
        <v>0</v>
      </c>
      <c r="U5" s="101">
        <f t="shared" ref="U5:U68" si="0">I5+P5+T5</f>
        <v>45</v>
      </c>
    </row>
    <row r="6" spans="2:21" ht="21" customHeight="1">
      <c r="B6" s="102"/>
      <c r="C6" s="103" t="s">
        <v>268</v>
      </c>
      <c r="D6" s="147" t="s">
        <v>20</v>
      </c>
      <c r="E6" s="86">
        <f>VLOOKUP(C7,'จำนวนครู 25มิย64'!$A$3:$E$164,4,TRUE)</f>
        <v>3</v>
      </c>
      <c r="F6" s="104">
        <f>INDEX('dmc2564 ข้อมูลดิบ'!$C$3:$CR$167,MATCH($C7,'dmc2564 ข้อมูลดิบ'!$C$3:$C$165,0),4)</f>
        <v>0</v>
      </c>
      <c r="G6" s="104">
        <f>INDEX('dmc2564 ข้อมูลดิบ'!$C$3:$CR$167,MATCH($C7,'dmc2564 ข้อมูลดิบ'!$C$3:$C$165,0),8)</f>
        <v>6</v>
      </c>
      <c r="H6" s="104">
        <f>INDEX('dmc2564 ข้อมูลดิบ'!$C$3:$CR$167,MATCH($C7,'dmc2564 ข้อมูลดิบ'!$C$3:$C$165,0),12)</f>
        <v>4</v>
      </c>
      <c r="I6" s="104">
        <f>SUM(F6:H6)</f>
        <v>10</v>
      </c>
      <c r="J6" s="104">
        <f>INDEX('dmc2564 ข้อมูลดิบ'!$C$3:$CR$167,MATCH($C7,'dmc2564 ข้อมูลดิบ'!$C$3:$C$165,0),20)</f>
        <v>2</v>
      </c>
      <c r="K6" s="104">
        <f>INDEX('dmc2564 ข้อมูลดิบ'!$C$3:$CR$167,MATCH($C7,'dmc2564 ข้อมูลดิบ'!$C$3:$C$165,0),24)</f>
        <v>7</v>
      </c>
      <c r="L6" s="105">
        <f>INDEX('dmc2564 ข้อมูลดิบ'!$C$3:$CR$167,MATCH($C7,'dmc2564 ข้อมูลดิบ'!$C$3:$C$165,0),28)</f>
        <v>4</v>
      </c>
      <c r="M6" s="104">
        <f>INDEX('dmc2564 ข้อมูลดิบ'!$C$3:$CR$167,MATCH($C7,'dmc2564 ข้อมูลดิบ'!$C$3:$C$165,0),32)</f>
        <v>9</v>
      </c>
      <c r="N6" s="104">
        <f>INDEX('dmc2564 ข้อมูลดิบ'!$C$3:$CR$167,MATCH($C7,'dmc2564 ข้อมูลดิบ'!$C$3:$C$165,0),36)</f>
        <v>7</v>
      </c>
      <c r="O6" s="104">
        <f>INDEX('dmc2564 ข้อมูลดิบ'!$C$3:$CR$167,MATCH($C7,'dmc2564 ข้อมูลดิบ'!$C$3:$C$165,0),40)</f>
        <v>9</v>
      </c>
      <c r="P6" s="104">
        <f>J6+K6+L6+M6+N6+O6</f>
        <v>38</v>
      </c>
      <c r="Q6" s="104">
        <f>INDEX('dmc2564 ข้อมูลดิบ'!$C$3:$CR$167,MATCH($C7,'dmc2564 ข้อมูลดิบ'!$C$3:$C$165,0),48)</f>
        <v>0</v>
      </c>
      <c r="R6" s="104">
        <f>INDEX('dmc2564 ข้อมูลดิบ'!$C$3:$CR$167,MATCH($C7,'dmc2564 ข้อมูลดิบ'!$C$3:$C$165,0),52)</f>
        <v>0</v>
      </c>
      <c r="S6" s="104">
        <f>INDEX('dmc2564 ข้อมูลดิบ'!$C$3:$CR$167,MATCH($C7,'dmc2564 ข้อมูลดิบ'!$C$3:$C$165,0),56)</f>
        <v>0</v>
      </c>
      <c r="T6" s="104">
        <f>Q6+R6+S6</f>
        <v>0</v>
      </c>
      <c r="U6" s="330">
        <f t="shared" si="0"/>
        <v>48</v>
      </c>
    </row>
    <row r="7" spans="2:21" ht="21" customHeight="1">
      <c r="B7" s="102"/>
      <c r="C7" s="103">
        <v>64020115</v>
      </c>
      <c r="D7" s="148" t="s">
        <v>1</v>
      </c>
      <c r="E7" s="107">
        <f t="shared" ref="E7:T7" si="1">E5+E6</f>
        <v>7</v>
      </c>
      <c r="F7" s="330">
        <f t="shared" si="1"/>
        <v>0</v>
      </c>
      <c r="G7" s="330">
        <f t="shared" si="1"/>
        <v>9</v>
      </c>
      <c r="H7" s="330">
        <f t="shared" si="1"/>
        <v>7</v>
      </c>
      <c r="I7" s="330">
        <f t="shared" si="1"/>
        <v>16</v>
      </c>
      <c r="J7" s="330">
        <f t="shared" si="1"/>
        <v>7</v>
      </c>
      <c r="K7" s="330">
        <f t="shared" si="1"/>
        <v>14</v>
      </c>
      <c r="L7" s="108">
        <f t="shared" si="1"/>
        <v>7</v>
      </c>
      <c r="M7" s="330">
        <f t="shared" si="1"/>
        <v>17</v>
      </c>
      <c r="N7" s="330">
        <f t="shared" si="1"/>
        <v>15</v>
      </c>
      <c r="O7" s="330">
        <f t="shared" si="1"/>
        <v>17</v>
      </c>
      <c r="P7" s="330">
        <f t="shared" si="1"/>
        <v>77</v>
      </c>
      <c r="Q7" s="330">
        <f t="shared" si="1"/>
        <v>0</v>
      </c>
      <c r="R7" s="330">
        <f t="shared" si="1"/>
        <v>0</v>
      </c>
      <c r="S7" s="330">
        <f t="shared" si="1"/>
        <v>0</v>
      </c>
      <c r="T7" s="330">
        <f t="shared" si="1"/>
        <v>0</v>
      </c>
      <c r="U7" s="330">
        <f t="shared" si="0"/>
        <v>93</v>
      </c>
    </row>
    <row r="8" spans="2:21" ht="21" customHeight="1" thickBot="1">
      <c r="B8" s="109"/>
      <c r="C8" s="179" t="s">
        <v>554</v>
      </c>
      <c r="D8" s="149" t="s">
        <v>15</v>
      </c>
      <c r="E8" s="111"/>
      <c r="F8" s="112">
        <f>INDEX('dmc2564 ข้อมูลดิบ'!$C$3:$CR$167,MATCH($C7,'dmc2564 ข้อมูลดิบ'!$C$3:$C$165,0),6)</f>
        <v>0</v>
      </c>
      <c r="G8" s="112">
        <f>INDEX('dmc2564 ข้อมูลดิบ'!$C$3:$CR$167,MATCH($C7,'dmc2564 ข้อมูลดิบ'!$C$3:$C$165,0),10)</f>
        <v>1</v>
      </c>
      <c r="H8" s="112">
        <f>INDEX('dmc2564 ข้อมูลดิบ'!$C$3:$CR$167,MATCH($C7,'dmc2564 ข้อมูลดิบ'!$C$3:$C$165,0),14)</f>
        <v>1</v>
      </c>
      <c r="I8" s="112">
        <f>SUM(F8:H8)</f>
        <v>2</v>
      </c>
      <c r="J8" s="112">
        <f>INDEX('dmc2564 ข้อมูลดิบ'!$C$3:$CR$167,MATCH($C7,'dmc2564 ข้อมูลดิบ'!$C$3:$C$165,0),22)</f>
        <v>1</v>
      </c>
      <c r="K8" s="112">
        <f>INDEX('dmc2564 ข้อมูลดิบ'!$C$3:$CR$167,MATCH($C7,'dmc2564 ข้อมูลดิบ'!$C$3:$C$165,0),26)</f>
        <v>1</v>
      </c>
      <c r="L8" s="111">
        <f>INDEX('dmc2564 ข้อมูลดิบ'!$C$3:$CR$167,MATCH($C7,'dmc2564 ข้อมูลดิบ'!$C$3:$C$165,0),30)</f>
        <v>1</v>
      </c>
      <c r="M8" s="112">
        <f>INDEX('dmc2564 ข้อมูลดิบ'!$C$3:$CR$167,MATCH($C7,'dmc2564 ข้อมูลดิบ'!$C$3:$C$165,0),34)</f>
        <v>1</v>
      </c>
      <c r="N8" s="112">
        <f>INDEX('dmc2564 ข้อมูลดิบ'!$C$3:$CR$167,MATCH($C7,'dmc2564 ข้อมูลดิบ'!$C$3:$C$165,0),38)</f>
        <v>1</v>
      </c>
      <c r="O8" s="112">
        <f>INDEX('dmc2564 ข้อมูลดิบ'!$C$3:$CR$167,MATCH($C7,'dmc2564 ข้อมูลดิบ'!$C$3:$C$165,0),42)</f>
        <v>1</v>
      </c>
      <c r="P8" s="112">
        <f>J8+K8+L8+M8+N8+O8</f>
        <v>6</v>
      </c>
      <c r="Q8" s="112">
        <f>INDEX('dmc2564 ข้อมูลดิบ'!$C$3:$CR$167,MATCH($C7,'dmc2564 ข้อมูลดิบ'!$C$3:$C$165,0),50)</f>
        <v>0</v>
      </c>
      <c r="R8" s="112">
        <f>INDEX('dmc2564 ข้อมูลดิบ'!$C$3:$CR$167,MATCH($C7,'dmc2564 ข้อมูลดิบ'!$C$3:$C$165,0),54)</f>
        <v>0</v>
      </c>
      <c r="S8" s="112">
        <f>INDEX('dmc2564 ข้อมูลดิบ'!$C$3:$CR$167,MATCH($C7,'dmc2564 ข้อมูลดิบ'!$C$3:$C$165,0),58)</f>
        <v>0</v>
      </c>
      <c r="T8" s="112">
        <f>Q8+R8+S8</f>
        <v>0</v>
      </c>
      <c r="U8" s="113">
        <f t="shared" si="0"/>
        <v>8</v>
      </c>
    </row>
    <row r="9" spans="2:21" ht="21" customHeight="1" thickTop="1">
      <c r="B9" s="102">
        <v>2</v>
      </c>
      <c r="C9" s="118" t="s">
        <v>203</v>
      </c>
      <c r="D9" s="150" t="s">
        <v>18</v>
      </c>
      <c r="E9" s="86">
        <f>VLOOKUP(C11,'จำนวนครู 25มิย64'!$A$3:$E$164,3,TRUE)</f>
        <v>2</v>
      </c>
      <c r="F9" s="86">
        <f>INDEX('dmc2564 ข้อมูลดิบ'!$C$3:$CR$167,MATCH($C11,'dmc2564 ข้อมูลดิบ'!$C$3:$C$165,0),3)</f>
        <v>0</v>
      </c>
      <c r="G9" s="86">
        <f>INDEX('dmc2564 ข้อมูลดิบ'!$C$3:$CR$167,MATCH($C11,'dmc2564 ข้อมูลดิบ'!$C$3:$C$165,0),7)</f>
        <v>3</v>
      </c>
      <c r="H9" s="86">
        <f>INDEX('dmc2564 ข้อมูลดิบ'!$C$3:$CR$167,MATCH($C11,'dmc2564 ข้อมูลดิบ'!$C$3:$C$165,0),11)</f>
        <v>2</v>
      </c>
      <c r="I9" s="86">
        <f>SUM(F9:H9)</f>
        <v>5</v>
      </c>
      <c r="J9" s="86">
        <f>INDEX('dmc2564 ข้อมูลดิบ'!$C$3:$CR$167,MATCH($C11,'dmc2564 ข้อมูลดิบ'!$C$3:$C$165,0),19)</f>
        <v>1</v>
      </c>
      <c r="K9" s="86">
        <f>INDEX('dmc2564 ข้อมูลดิบ'!$C$3:$CR$167,MATCH($C11,'dmc2564 ข้อมูลดิบ'!$C$3:$C$165,0),23)</f>
        <v>4</v>
      </c>
      <c r="L9" s="100">
        <f>INDEX('dmc2564 ข้อมูลดิบ'!$C$3:$CR$167,MATCH($C11,'dmc2564 ข้อมูลดิบ'!$C$3:$C$165,0),27)</f>
        <v>3</v>
      </c>
      <c r="M9" s="86">
        <f>INDEX('dmc2564 ข้อมูลดิบ'!$C$3:$CR$167,MATCH($C11,'dmc2564 ข้อมูลดิบ'!$C$3:$C$165,0),31)</f>
        <v>4</v>
      </c>
      <c r="N9" s="86">
        <f>INDEX('dmc2564 ข้อมูลดิบ'!$C$3:$CR$167,MATCH($C11,'dmc2564 ข้อมูลดิบ'!$C$3:$C$165,0),35)</f>
        <v>3</v>
      </c>
      <c r="O9" s="86">
        <f>INDEX('dmc2564 ข้อมูลดิบ'!$C$3:$CR$167,MATCH($C11,'dmc2564 ข้อมูลดิบ'!$C$3:$C$165,0),39)</f>
        <v>4</v>
      </c>
      <c r="P9" s="86">
        <f>J9+K9+L9+M9+N9+O9</f>
        <v>19</v>
      </c>
      <c r="Q9" s="86">
        <f>INDEX('dmc2564 ข้อมูลดิบ'!$C$3:$CR$167,MATCH($C11,'dmc2564 ข้อมูลดิบ'!$C$3:$C$165,0),47)</f>
        <v>0</v>
      </c>
      <c r="R9" s="86">
        <f>INDEX('dmc2564 ข้อมูลดิบ'!$C$3:$CR$167,MATCH($C11,'dmc2564 ข้อมูลดิบ'!$C$3:$C$165,0),51)</f>
        <v>0</v>
      </c>
      <c r="S9" s="86">
        <f>INDEX('dmc2564 ข้อมูลดิบ'!$C$3:$CR$167,MATCH($C11,'dmc2564 ข้อมูลดิบ'!$C$3:$C$165,0),55)</f>
        <v>0</v>
      </c>
      <c r="T9" s="86">
        <f>Q9+R9+S9</f>
        <v>0</v>
      </c>
      <c r="U9" s="101">
        <f t="shared" si="0"/>
        <v>24</v>
      </c>
    </row>
    <row r="10" spans="2:21" ht="21" customHeight="1">
      <c r="B10" s="102"/>
      <c r="C10" s="103" t="s">
        <v>204</v>
      </c>
      <c r="D10" s="147" t="s">
        <v>20</v>
      </c>
      <c r="E10" s="86">
        <f>VLOOKUP(C11,'จำนวนครู 25มิย64'!$A$3:$E$164,4,TRUE)</f>
        <v>2</v>
      </c>
      <c r="F10" s="104">
        <f>INDEX('dmc2564 ข้อมูลดิบ'!$C$3:$CR$167,MATCH($C11,'dmc2564 ข้อมูลดิบ'!$C$3:$C$165,0),4)</f>
        <v>0</v>
      </c>
      <c r="G10" s="104">
        <f>INDEX('dmc2564 ข้อมูลดิบ'!$C$3:$CR$167,MATCH($C11,'dmc2564 ข้อมูลดิบ'!$C$3:$C$165,0),8)</f>
        <v>1</v>
      </c>
      <c r="H10" s="104">
        <f>INDEX('dmc2564 ข้อมูลดิบ'!$C$3:$CR$167,MATCH($C11,'dmc2564 ข้อมูลดิบ'!$C$3:$C$165,0),12)</f>
        <v>2</v>
      </c>
      <c r="I10" s="104">
        <f>SUM(F10:H10)</f>
        <v>3</v>
      </c>
      <c r="J10" s="104">
        <f>INDEX('dmc2564 ข้อมูลดิบ'!$C$3:$CR$167,MATCH($C11,'dmc2564 ข้อมูลดิบ'!$C$3:$C$165,0),20)</f>
        <v>3</v>
      </c>
      <c r="K10" s="104">
        <f>INDEX('dmc2564 ข้อมูลดิบ'!$C$3:$CR$167,MATCH($C11,'dmc2564 ข้อมูลดิบ'!$C$3:$C$165,0),24)</f>
        <v>4</v>
      </c>
      <c r="L10" s="105">
        <f>INDEX('dmc2564 ข้อมูลดิบ'!$C$3:$CR$167,MATCH($C11,'dmc2564 ข้อมูลดิบ'!$C$3:$C$165,0),28)</f>
        <v>1</v>
      </c>
      <c r="M10" s="104">
        <f>INDEX('dmc2564 ข้อมูลดิบ'!$C$3:$CR$167,MATCH($C11,'dmc2564 ข้อมูลดิบ'!$C$3:$C$165,0),32)</f>
        <v>3</v>
      </c>
      <c r="N10" s="104">
        <f>INDEX('dmc2564 ข้อมูลดิบ'!$C$3:$CR$167,MATCH($C11,'dmc2564 ข้อมูลดิบ'!$C$3:$C$165,0),36)</f>
        <v>5</v>
      </c>
      <c r="O10" s="104">
        <f>INDEX('dmc2564 ข้อมูลดิบ'!$C$3:$CR$167,MATCH($C11,'dmc2564 ข้อมูลดิบ'!$C$3:$C$165,0),40)</f>
        <v>3</v>
      </c>
      <c r="P10" s="104">
        <f>J10+K10+L10+M10+N10+O10</f>
        <v>19</v>
      </c>
      <c r="Q10" s="104">
        <f>INDEX('dmc2564 ข้อมูลดิบ'!$C$3:$CR$167,MATCH($C11,'dmc2564 ข้อมูลดิบ'!$C$3:$C$165,0),48)</f>
        <v>0</v>
      </c>
      <c r="R10" s="104">
        <f>INDEX('dmc2564 ข้อมูลดิบ'!$C$3:$CR$167,MATCH($C11,'dmc2564 ข้อมูลดิบ'!$C$3:$C$165,0),52)</f>
        <v>0</v>
      </c>
      <c r="S10" s="104">
        <f>INDEX('dmc2564 ข้อมูลดิบ'!$C$3:$CR$167,MATCH($C11,'dmc2564 ข้อมูลดิบ'!$C$3:$C$165,0),56)</f>
        <v>0</v>
      </c>
      <c r="T10" s="104">
        <f>Q10+R10+S10</f>
        <v>0</v>
      </c>
      <c r="U10" s="330">
        <f t="shared" si="0"/>
        <v>22</v>
      </c>
    </row>
    <row r="11" spans="2:21" ht="21" customHeight="1">
      <c r="B11" s="102"/>
      <c r="C11" s="103">
        <v>64020116</v>
      </c>
      <c r="D11" s="148" t="s">
        <v>1</v>
      </c>
      <c r="E11" s="107">
        <f t="shared" ref="E11:T11" si="2">E9+E10</f>
        <v>4</v>
      </c>
      <c r="F11" s="330">
        <f t="shared" si="2"/>
        <v>0</v>
      </c>
      <c r="G11" s="330">
        <f t="shared" si="2"/>
        <v>4</v>
      </c>
      <c r="H11" s="330">
        <f t="shared" si="2"/>
        <v>4</v>
      </c>
      <c r="I11" s="330">
        <f t="shared" si="2"/>
        <v>8</v>
      </c>
      <c r="J11" s="330">
        <f t="shared" si="2"/>
        <v>4</v>
      </c>
      <c r="K11" s="330">
        <f t="shared" si="2"/>
        <v>8</v>
      </c>
      <c r="L11" s="108">
        <f t="shared" si="2"/>
        <v>4</v>
      </c>
      <c r="M11" s="330">
        <f t="shared" si="2"/>
        <v>7</v>
      </c>
      <c r="N11" s="330">
        <f t="shared" si="2"/>
        <v>8</v>
      </c>
      <c r="O11" s="330">
        <f t="shared" si="2"/>
        <v>7</v>
      </c>
      <c r="P11" s="330">
        <f t="shared" si="2"/>
        <v>38</v>
      </c>
      <c r="Q11" s="330">
        <f t="shared" si="2"/>
        <v>0</v>
      </c>
      <c r="R11" s="330">
        <f t="shared" si="2"/>
        <v>0</v>
      </c>
      <c r="S11" s="330">
        <f t="shared" si="2"/>
        <v>0</v>
      </c>
      <c r="T11" s="330">
        <f t="shared" si="2"/>
        <v>0</v>
      </c>
      <c r="U11" s="330">
        <f t="shared" si="0"/>
        <v>46</v>
      </c>
    </row>
    <row r="12" spans="2:21" ht="21" customHeight="1" thickBot="1">
      <c r="B12" s="109"/>
      <c r="C12" s="179" t="s">
        <v>297</v>
      </c>
      <c r="D12" s="149" t="s">
        <v>15</v>
      </c>
      <c r="E12" s="111"/>
      <c r="F12" s="112">
        <f>INDEX('dmc2564 ข้อมูลดิบ'!$C$3:$CR$167,MATCH($C11,'dmc2564 ข้อมูลดิบ'!$C$3:$C$165,0),6)</f>
        <v>0</v>
      </c>
      <c r="G12" s="112">
        <f>INDEX('dmc2564 ข้อมูลดิบ'!$C$3:$CR$167,MATCH($C11,'dmc2564 ข้อมูลดิบ'!$C$3:$C$165,0),10)</f>
        <v>1</v>
      </c>
      <c r="H12" s="112">
        <f>INDEX('dmc2564 ข้อมูลดิบ'!$C$3:$CR$167,MATCH($C11,'dmc2564 ข้อมูลดิบ'!$C$3:$C$165,0),14)</f>
        <v>1</v>
      </c>
      <c r="I12" s="112">
        <f t="shared" ref="I12:I74" si="3">SUM(F12:H12)</f>
        <v>2</v>
      </c>
      <c r="J12" s="112">
        <f>INDEX('dmc2564 ข้อมูลดิบ'!$C$3:$CR$167,MATCH($C11,'dmc2564 ข้อมูลดิบ'!$C$3:$C$165,0),22)</f>
        <v>1</v>
      </c>
      <c r="K12" s="112">
        <f>INDEX('dmc2564 ข้อมูลดิบ'!$C$3:$CR$167,MATCH($C11,'dmc2564 ข้อมูลดิบ'!$C$3:$C$165,0),26)</f>
        <v>1</v>
      </c>
      <c r="L12" s="111">
        <f>INDEX('dmc2564 ข้อมูลดิบ'!$C$3:$CR$167,MATCH($C11,'dmc2564 ข้อมูลดิบ'!$C$3:$C$165,0),30)</f>
        <v>1</v>
      </c>
      <c r="M12" s="112">
        <f>INDEX('dmc2564 ข้อมูลดิบ'!$C$3:$CR$167,MATCH($C11,'dmc2564 ข้อมูลดิบ'!$C$3:$C$165,0),34)</f>
        <v>1</v>
      </c>
      <c r="N12" s="112">
        <f>INDEX('dmc2564 ข้อมูลดิบ'!$C$3:$CR$167,MATCH($C11,'dmc2564 ข้อมูลดิบ'!$C$3:$C$165,0),38)</f>
        <v>1</v>
      </c>
      <c r="O12" s="112">
        <f>INDEX('dmc2564 ข้อมูลดิบ'!$C$3:$CR$167,MATCH($C11,'dmc2564 ข้อมูลดิบ'!$C$3:$C$165,0),42)</f>
        <v>1</v>
      </c>
      <c r="P12" s="112">
        <f t="shared" ref="P12:P74" si="4">J12+K12+L12+M12+N12+O12</f>
        <v>6</v>
      </c>
      <c r="Q12" s="112">
        <f>INDEX('dmc2564 ข้อมูลดิบ'!$C$3:$CR$167,MATCH($C11,'dmc2564 ข้อมูลดิบ'!$C$3:$C$165,0),50)</f>
        <v>0</v>
      </c>
      <c r="R12" s="112">
        <f>INDEX('dmc2564 ข้อมูลดิบ'!$C$3:$CR$167,MATCH($C11,'dmc2564 ข้อมูลดิบ'!$C$3:$C$165,0),54)</f>
        <v>0</v>
      </c>
      <c r="S12" s="112">
        <f>INDEX('dmc2564 ข้อมูลดิบ'!$C$3:$CR$167,MATCH($C11,'dmc2564 ข้อมูลดิบ'!$C$3:$C$165,0),58)</f>
        <v>0</v>
      </c>
      <c r="T12" s="112">
        <f t="shared" ref="T12:T74" si="5">Q12+R12+S12</f>
        <v>0</v>
      </c>
      <c r="U12" s="113">
        <f t="shared" si="0"/>
        <v>8</v>
      </c>
    </row>
    <row r="13" spans="2:21" ht="21" customHeight="1" thickTop="1">
      <c r="B13" s="122">
        <v>3</v>
      </c>
      <c r="C13" s="118" t="s">
        <v>185</v>
      </c>
      <c r="D13" s="151" t="s">
        <v>18</v>
      </c>
      <c r="E13" s="86">
        <f>VLOOKUP(C15,'จำนวนครู 25มิย64'!$A$3:$E$164,3,TRUE)</f>
        <v>1</v>
      </c>
      <c r="F13" s="86">
        <f>INDEX('dmc2564 ข้อมูลดิบ'!$C$3:$CR$167,MATCH($C15,'dmc2564 ข้อมูลดิบ'!$C$3:$C$165,0),3)</f>
        <v>2</v>
      </c>
      <c r="G13" s="86">
        <f>INDEX('dmc2564 ข้อมูลดิบ'!$C$3:$CR$167,MATCH($C15,'dmc2564 ข้อมูลดิบ'!$C$3:$C$165,0),7)</f>
        <v>0</v>
      </c>
      <c r="H13" s="86">
        <f>INDEX('dmc2564 ข้อมูลดิบ'!$C$3:$CR$167,MATCH($C15,'dmc2564 ข้อมูลดิบ'!$C$3:$C$165,0),11)</f>
        <v>2</v>
      </c>
      <c r="I13" s="86">
        <f t="shared" si="3"/>
        <v>4</v>
      </c>
      <c r="J13" s="86">
        <f>INDEX('dmc2564 ข้อมูลดิบ'!$C$3:$CR$167,MATCH($C15,'dmc2564 ข้อมูลดิบ'!$C$3:$C$165,0),19)</f>
        <v>1</v>
      </c>
      <c r="K13" s="86">
        <f>INDEX('dmc2564 ข้อมูลดิบ'!$C$3:$CR$167,MATCH($C15,'dmc2564 ข้อมูลดิบ'!$C$3:$C$165,0),23)</f>
        <v>3</v>
      </c>
      <c r="L13" s="100">
        <f>INDEX('dmc2564 ข้อมูลดิบ'!$C$3:$CR$167,MATCH($C15,'dmc2564 ข้อมูลดิบ'!$C$3:$C$165,0),27)</f>
        <v>2</v>
      </c>
      <c r="M13" s="86">
        <f>INDEX('dmc2564 ข้อมูลดิบ'!$C$3:$CR$167,MATCH($C15,'dmc2564 ข้อมูลดิบ'!$C$3:$C$165,0),31)</f>
        <v>5</v>
      </c>
      <c r="N13" s="86">
        <f>INDEX('dmc2564 ข้อมูลดิบ'!$C$3:$CR$167,MATCH($C15,'dmc2564 ข้อมูลดิบ'!$C$3:$C$165,0),35)</f>
        <v>4</v>
      </c>
      <c r="O13" s="86">
        <f>INDEX('dmc2564 ข้อมูลดิบ'!$C$3:$CR$167,MATCH($C15,'dmc2564 ข้อมูลดิบ'!$C$3:$C$165,0),39)</f>
        <v>4</v>
      </c>
      <c r="P13" s="86">
        <f t="shared" si="4"/>
        <v>19</v>
      </c>
      <c r="Q13" s="86">
        <f>INDEX('dmc2564 ข้อมูลดิบ'!$C$3:$CR$167,MATCH($C15,'dmc2564 ข้อมูลดิบ'!$C$3:$C$165,0),47)</f>
        <v>0</v>
      </c>
      <c r="R13" s="86">
        <f>INDEX('dmc2564 ข้อมูลดิบ'!$C$3:$CR$167,MATCH($C15,'dmc2564 ข้อมูลดิบ'!$C$3:$C$165,0),51)</f>
        <v>0</v>
      </c>
      <c r="S13" s="86">
        <f>INDEX('dmc2564 ข้อมูลดิบ'!$C$3:$CR$167,MATCH($C15,'dmc2564 ข้อมูลดิบ'!$C$3:$C$165,0),55)</f>
        <v>0</v>
      </c>
      <c r="T13" s="86">
        <f t="shared" si="5"/>
        <v>0</v>
      </c>
      <c r="U13" s="101">
        <f t="shared" si="0"/>
        <v>23</v>
      </c>
    </row>
    <row r="14" spans="2:21" ht="21" customHeight="1">
      <c r="B14" s="122"/>
      <c r="C14" s="103" t="s">
        <v>500</v>
      </c>
      <c r="D14" s="152" t="s">
        <v>20</v>
      </c>
      <c r="E14" s="86">
        <f>VLOOKUP(C15,'จำนวนครู 25มิย64'!$A$3:$E$164,4,TRUE)</f>
        <v>2</v>
      </c>
      <c r="F14" s="104">
        <f>INDEX('dmc2564 ข้อมูลดิบ'!$C$3:$CR$167,MATCH($C15,'dmc2564 ข้อมูลดิบ'!$C$3:$C$165,0),4)</f>
        <v>1</v>
      </c>
      <c r="G14" s="104">
        <f>INDEX('dmc2564 ข้อมูลดิบ'!$C$3:$CR$167,MATCH($C15,'dmc2564 ข้อมูลดิบ'!$C$3:$C$165,0),8)</f>
        <v>3</v>
      </c>
      <c r="H14" s="104">
        <f>INDEX('dmc2564 ข้อมูลดิบ'!$C$3:$CR$167,MATCH($C15,'dmc2564 ข้อมูลดิบ'!$C$3:$C$165,0),12)</f>
        <v>1</v>
      </c>
      <c r="I14" s="104">
        <f t="shared" si="3"/>
        <v>5</v>
      </c>
      <c r="J14" s="104">
        <f>INDEX('dmc2564 ข้อมูลดิบ'!$C$3:$CR$167,MATCH($C15,'dmc2564 ข้อมูลดิบ'!$C$3:$C$165,0),20)</f>
        <v>0</v>
      </c>
      <c r="K14" s="104">
        <f>INDEX('dmc2564 ข้อมูลดิบ'!$C$3:$CR$167,MATCH($C15,'dmc2564 ข้อมูลดิบ'!$C$3:$C$165,0),24)</f>
        <v>1</v>
      </c>
      <c r="L14" s="105">
        <f>INDEX('dmc2564 ข้อมูลดิบ'!$C$3:$CR$167,MATCH($C15,'dmc2564 ข้อมูลดิบ'!$C$3:$C$165,0),28)</f>
        <v>2</v>
      </c>
      <c r="M14" s="104">
        <f>INDEX('dmc2564 ข้อมูลดิบ'!$C$3:$CR$167,MATCH($C15,'dmc2564 ข้อมูลดิบ'!$C$3:$C$165,0),32)</f>
        <v>2</v>
      </c>
      <c r="N14" s="104">
        <f>INDEX('dmc2564 ข้อมูลดิบ'!$C$3:$CR$167,MATCH($C15,'dmc2564 ข้อมูลดิบ'!$C$3:$C$165,0),36)</f>
        <v>7</v>
      </c>
      <c r="O14" s="104">
        <f>INDEX('dmc2564 ข้อมูลดิบ'!$C$3:$CR$167,MATCH($C15,'dmc2564 ข้อมูลดิบ'!$C$3:$C$165,0),40)</f>
        <v>5</v>
      </c>
      <c r="P14" s="104">
        <f t="shared" si="4"/>
        <v>17</v>
      </c>
      <c r="Q14" s="104">
        <f>INDEX('dmc2564 ข้อมูลดิบ'!$C$3:$CR$167,MATCH($C15,'dmc2564 ข้อมูลดิบ'!$C$3:$C$165,0),48)</f>
        <v>0</v>
      </c>
      <c r="R14" s="104">
        <f>INDEX('dmc2564 ข้อมูลดิบ'!$C$3:$CR$167,MATCH($C15,'dmc2564 ข้อมูลดิบ'!$C$3:$C$165,0),52)</f>
        <v>0</v>
      </c>
      <c r="S14" s="104">
        <f>INDEX('dmc2564 ข้อมูลดิบ'!$C$3:$CR$167,MATCH($C15,'dmc2564 ข้อมูลดิบ'!$C$3:$C$165,0),56)</f>
        <v>0</v>
      </c>
      <c r="T14" s="104">
        <f t="shared" si="5"/>
        <v>0</v>
      </c>
      <c r="U14" s="330">
        <f t="shared" si="0"/>
        <v>22</v>
      </c>
    </row>
    <row r="15" spans="2:21" ht="21" customHeight="1">
      <c r="B15" s="122"/>
      <c r="C15" s="103">
        <v>64020118</v>
      </c>
      <c r="D15" s="153" t="s">
        <v>1</v>
      </c>
      <c r="E15" s="107">
        <f t="shared" ref="E15:T15" si="6">E13+E14</f>
        <v>3</v>
      </c>
      <c r="F15" s="330">
        <f t="shared" si="6"/>
        <v>3</v>
      </c>
      <c r="G15" s="330">
        <f t="shared" si="6"/>
        <v>3</v>
      </c>
      <c r="H15" s="330">
        <f t="shared" si="6"/>
        <v>3</v>
      </c>
      <c r="I15" s="330">
        <f t="shared" si="6"/>
        <v>9</v>
      </c>
      <c r="J15" s="330">
        <f t="shared" si="6"/>
        <v>1</v>
      </c>
      <c r="K15" s="330">
        <f t="shared" si="6"/>
        <v>4</v>
      </c>
      <c r="L15" s="108">
        <f t="shared" si="6"/>
        <v>4</v>
      </c>
      <c r="M15" s="330">
        <f t="shared" si="6"/>
        <v>7</v>
      </c>
      <c r="N15" s="330">
        <f t="shared" si="6"/>
        <v>11</v>
      </c>
      <c r="O15" s="330">
        <f t="shared" si="6"/>
        <v>9</v>
      </c>
      <c r="P15" s="330">
        <f t="shared" si="6"/>
        <v>36</v>
      </c>
      <c r="Q15" s="330">
        <f t="shared" si="6"/>
        <v>0</v>
      </c>
      <c r="R15" s="330">
        <f t="shared" si="6"/>
        <v>0</v>
      </c>
      <c r="S15" s="330">
        <f t="shared" si="6"/>
        <v>0</v>
      </c>
      <c r="T15" s="330">
        <f t="shared" si="6"/>
        <v>0</v>
      </c>
      <c r="U15" s="330">
        <f t="shared" si="0"/>
        <v>45</v>
      </c>
    </row>
    <row r="16" spans="2:21" ht="21" customHeight="1" thickBot="1">
      <c r="B16" s="154"/>
      <c r="C16" s="179" t="s">
        <v>536</v>
      </c>
      <c r="D16" s="155" t="s">
        <v>15</v>
      </c>
      <c r="E16" s="111"/>
      <c r="F16" s="112">
        <f>INDEX('dmc2564 ข้อมูลดิบ'!$C$3:$CR$167,MATCH($C15,'dmc2564 ข้อมูลดิบ'!$C$3:$C$165,0),6)</f>
        <v>1</v>
      </c>
      <c r="G16" s="112">
        <f>INDEX('dmc2564 ข้อมูลดิบ'!$C$3:$CR$167,MATCH($C15,'dmc2564 ข้อมูลดิบ'!$C$3:$C$165,0),10)</f>
        <v>1</v>
      </c>
      <c r="H16" s="112">
        <f>INDEX('dmc2564 ข้อมูลดิบ'!$C$3:$CR$167,MATCH($C15,'dmc2564 ข้อมูลดิบ'!$C$3:$C$165,0),14)</f>
        <v>1</v>
      </c>
      <c r="I16" s="112">
        <f>SUM(F16:H16)</f>
        <v>3</v>
      </c>
      <c r="J16" s="112">
        <f>INDEX('dmc2564 ข้อมูลดิบ'!$C$3:$CR$167,MATCH($C15,'dmc2564 ข้อมูลดิบ'!$C$3:$C$165,0),22)</f>
        <v>1</v>
      </c>
      <c r="K16" s="112">
        <f>INDEX('dmc2564 ข้อมูลดิบ'!$C$3:$CR$167,MATCH($C15,'dmc2564 ข้อมูลดิบ'!$C$3:$C$165,0),26)</f>
        <v>1</v>
      </c>
      <c r="L16" s="111">
        <f>INDEX('dmc2564 ข้อมูลดิบ'!$C$3:$CR$167,MATCH($C15,'dmc2564 ข้อมูลดิบ'!$C$3:$C$165,0),30)</f>
        <v>1</v>
      </c>
      <c r="M16" s="112">
        <f>INDEX('dmc2564 ข้อมูลดิบ'!$C$3:$CR$167,MATCH($C15,'dmc2564 ข้อมูลดิบ'!$C$3:$C$165,0),34)</f>
        <v>1</v>
      </c>
      <c r="N16" s="112">
        <f>INDEX('dmc2564 ข้อมูลดิบ'!$C$3:$CR$167,MATCH($C15,'dmc2564 ข้อมูลดิบ'!$C$3:$C$165,0),38)</f>
        <v>1</v>
      </c>
      <c r="O16" s="112">
        <f>INDEX('dmc2564 ข้อมูลดิบ'!$C$3:$CR$167,MATCH($C15,'dmc2564 ข้อมูลดิบ'!$C$3:$C$165,0),42)</f>
        <v>1</v>
      </c>
      <c r="P16" s="112">
        <f>J16+K16+L16+M16+N16+O16</f>
        <v>6</v>
      </c>
      <c r="Q16" s="112">
        <f>INDEX('dmc2564 ข้อมูลดิบ'!$C$3:$CR$167,MATCH($C15,'dmc2564 ข้อมูลดิบ'!$C$3:$C$165,0),50)</f>
        <v>0</v>
      </c>
      <c r="R16" s="112">
        <f>INDEX('dmc2564 ข้อมูลดิบ'!$C$3:$CR$167,MATCH($C15,'dmc2564 ข้อมูลดิบ'!$C$3:$C$165,0),54)</f>
        <v>0</v>
      </c>
      <c r="S16" s="112">
        <f>INDEX('dmc2564 ข้อมูลดิบ'!$C$3:$CR$167,MATCH($C15,'dmc2564 ข้อมูลดิบ'!$C$3:$C$165,0),58)</f>
        <v>0</v>
      </c>
      <c r="T16" s="112">
        <f>Q16+R16+S16</f>
        <v>0</v>
      </c>
      <c r="U16" s="113">
        <f t="shared" si="0"/>
        <v>9</v>
      </c>
    </row>
    <row r="17" spans="2:21" ht="21" customHeight="1" thickTop="1">
      <c r="B17" s="122">
        <v>4</v>
      </c>
      <c r="C17" s="98" t="s">
        <v>181</v>
      </c>
      <c r="D17" s="151" t="s">
        <v>18</v>
      </c>
      <c r="E17" s="86">
        <f>VLOOKUP(C19,'จำนวนครู 25มิย64'!$A$3:$E$164,3,TRUE)</f>
        <v>2</v>
      </c>
      <c r="F17" s="86">
        <f>INDEX('dmc2564 ข้อมูลดิบ'!$C$3:$CR$167,MATCH($C19,'dmc2564 ข้อมูลดิบ'!$C$3:$C$165,0),3)</f>
        <v>1</v>
      </c>
      <c r="G17" s="86">
        <f>INDEX('dmc2564 ข้อมูลดิบ'!$C$3:$CR$167,MATCH($C19,'dmc2564 ข้อมูลดิบ'!$C$3:$C$165,0),7)</f>
        <v>1</v>
      </c>
      <c r="H17" s="86">
        <f>INDEX('dmc2564 ข้อมูลดิบ'!$C$3:$CR$167,MATCH($C19,'dmc2564 ข้อมูลดิบ'!$C$3:$C$165,0),11)</f>
        <v>5</v>
      </c>
      <c r="I17" s="86">
        <f t="shared" si="3"/>
        <v>7</v>
      </c>
      <c r="J17" s="86">
        <f>INDEX('dmc2564 ข้อมูลดิบ'!$C$3:$CR$167,MATCH($C19,'dmc2564 ข้อมูลดิบ'!$C$3:$C$165,0),19)</f>
        <v>2</v>
      </c>
      <c r="K17" s="86">
        <f>INDEX('dmc2564 ข้อมูลดิบ'!$C$3:$CR$167,MATCH($C19,'dmc2564 ข้อมูลดิบ'!$C$3:$C$165,0),23)</f>
        <v>3</v>
      </c>
      <c r="L17" s="100">
        <f>INDEX('dmc2564 ข้อมูลดิบ'!$C$3:$CR$167,MATCH($C19,'dmc2564 ข้อมูลดิบ'!$C$3:$C$165,0),27)</f>
        <v>3</v>
      </c>
      <c r="M17" s="86">
        <f>INDEX('dmc2564 ข้อมูลดิบ'!$C$3:$CR$167,MATCH($C19,'dmc2564 ข้อมูลดิบ'!$C$3:$C$165,0),31)</f>
        <v>2</v>
      </c>
      <c r="N17" s="86">
        <f>INDEX('dmc2564 ข้อมูลดิบ'!$C$3:$CR$167,MATCH($C19,'dmc2564 ข้อมูลดิบ'!$C$3:$C$165,0),35)</f>
        <v>4</v>
      </c>
      <c r="O17" s="86">
        <f>INDEX('dmc2564 ข้อมูลดิบ'!$C$3:$CR$167,MATCH($C19,'dmc2564 ข้อมูลดิบ'!$C$3:$C$165,0),39)</f>
        <v>0</v>
      </c>
      <c r="P17" s="86">
        <f t="shared" si="4"/>
        <v>14</v>
      </c>
      <c r="Q17" s="86">
        <f>INDEX('dmc2564 ข้อมูลดิบ'!$C$3:$CR$167,MATCH($C19,'dmc2564 ข้อมูลดิบ'!$C$3:$C$165,0),47)</f>
        <v>0</v>
      </c>
      <c r="R17" s="86">
        <f>INDEX('dmc2564 ข้อมูลดิบ'!$C$3:$CR$167,MATCH($C19,'dmc2564 ข้อมูลดิบ'!$C$3:$C$165,0),51)</f>
        <v>0</v>
      </c>
      <c r="S17" s="86">
        <f>INDEX('dmc2564 ข้อมูลดิบ'!$C$3:$CR$167,MATCH($C19,'dmc2564 ข้อมูลดิบ'!$C$3:$C$165,0),55)</f>
        <v>0</v>
      </c>
      <c r="T17" s="86">
        <f t="shared" si="5"/>
        <v>0</v>
      </c>
      <c r="U17" s="101">
        <f t="shared" si="0"/>
        <v>21</v>
      </c>
    </row>
    <row r="18" spans="2:21" ht="21" customHeight="1">
      <c r="B18" s="122"/>
      <c r="C18" s="103" t="s">
        <v>182</v>
      </c>
      <c r="D18" s="152" t="s">
        <v>20</v>
      </c>
      <c r="E18" s="86">
        <f>VLOOKUP(C19,'จำนวนครู 25มิย64'!$A$3:$E$164,4,TRUE)</f>
        <v>1</v>
      </c>
      <c r="F18" s="104">
        <f>INDEX('dmc2564 ข้อมูลดิบ'!$C$3:$CR$167,MATCH($C19,'dmc2564 ข้อมูลดิบ'!$C$3:$C$165,0),4)</f>
        <v>1</v>
      </c>
      <c r="G18" s="104">
        <f>INDEX('dmc2564 ข้อมูลดิบ'!$C$3:$CR$167,MATCH($C19,'dmc2564 ข้อมูลดิบ'!$C$3:$C$165,0),8)</f>
        <v>1</v>
      </c>
      <c r="H18" s="104">
        <f>INDEX('dmc2564 ข้อมูลดิบ'!$C$3:$CR$167,MATCH($C19,'dmc2564 ข้อมูลดิบ'!$C$3:$C$165,0),12)</f>
        <v>2</v>
      </c>
      <c r="I18" s="104">
        <f t="shared" si="3"/>
        <v>4</v>
      </c>
      <c r="J18" s="104">
        <f>INDEX('dmc2564 ข้อมูลดิบ'!$C$3:$CR$167,MATCH($C19,'dmc2564 ข้อมูลดิบ'!$C$3:$C$165,0),20)</f>
        <v>3</v>
      </c>
      <c r="K18" s="104">
        <f>INDEX('dmc2564 ข้อมูลดิบ'!$C$3:$CR$167,MATCH($C19,'dmc2564 ข้อมูลดิบ'!$C$3:$C$165,0),24)</f>
        <v>2</v>
      </c>
      <c r="L18" s="105">
        <f>INDEX('dmc2564 ข้อมูลดิบ'!$C$3:$CR$167,MATCH($C19,'dmc2564 ข้อมูลดิบ'!$C$3:$C$165,0),28)</f>
        <v>0</v>
      </c>
      <c r="M18" s="104">
        <f>INDEX('dmc2564 ข้อมูลดิบ'!$C$3:$CR$167,MATCH($C19,'dmc2564 ข้อมูลดิบ'!$C$3:$C$165,0),32)</f>
        <v>1</v>
      </c>
      <c r="N18" s="104">
        <f>INDEX('dmc2564 ข้อมูลดิบ'!$C$3:$CR$167,MATCH($C19,'dmc2564 ข้อมูลดิบ'!$C$3:$C$165,0),36)</f>
        <v>4</v>
      </c>
      <c r="O18" s="104">
        <f>INDEX('dmc2564 ข้อมูลดิบ'!$C$3:$CR$167,MATCH($C19,'dmc2564 ข้อมูลดิบ'!$C$3:$C$165,0),40)</f>
        <v>2</v>
      </c>
      <c r="P18" s="104">
        <f t="shared" si="4"/>
        <v>12</v>
      </c>
      <c r="Q18" s="104">
        <f>INDEX('dmc2564 ข้อมูลดิบ'!$C$3:$CR$167,MATCH($C19,'dmc2564 ข้อมูลดิบ'!$C$3:$C$165,0),48)</f>
        <v>0</v>
      </c>
      <c r="R18" s="104">
        <f>INDEX('dmc2564 ข้อมูลดิบ'!$C$3:$CR$167,MATCH($C19,'dmc2564 ข้อมูลดิบ'!$C$3:$C$165,0),52)</f>
        <v>0</v>
      </c>
      <c r="S18" s="104">
        <f>INDEX('dmc2564 ข้อมูลดิบ'!$C$3:$CR$167,MATCH($C19,'dmc2564 ข้อมูลดิบ'!$C$3:$C$165,0),56)</f>
        <v>0</v>
      </c>
      <c r="T18" s="104">
        <f t="shared" si="5"/>
        <v>0</v>
      </c>
      <c r="U18" s="330">
        <f t="shared" si="0"/>
        <v>16</v>
      </c>
    </row>
    <row r="19" spans="2:21" ht="21" customHeight="1">
      <c r="B19" s="122"/>
      <c r="C19" s="103">
        <v>64020119</v>
      </c>
      <c r="D19" s="153" t="s">
        <v>1</v>
      </c>
      <c r="E19" s="107">
        <f t="shared" ref="E19:T19" si="7">E17+E18</f>
        <v>3</v>
      </c>
      <c r="F19" s="106">
        <f t="shared" si="7"/>
        <v>2</v>
      </c>
      <c r="G19" s="106">
        <f t="shared" si="7"/>
        <v>2</v>
      </c>
      <c r="H19" s="106">
        <f t="shared" si="7"/>
        <v>7</v>
      </c>
      <c r="I19" s="106">
        <f t="shared" si="7"/>
        <v>11</v>
      </c>
      <c r="J19" s="106">
        <f t="shared" si="7"/>
        <v>5</v>
      </c>
      <c r="K19" s="106">
        <f t="shared" si="7"/>
        <v>5</v>
      </c>
      <c r="L19" s="108">
        <f t="shared" si="7"/>
        <v>3</v>
      </c>
      <c r="M19" s="106">
        <f t="shared" si="7"/>
        <v>3</v>
      </c>
      <c r="N19" s="106">
        <f t="shared" si="7"/>
        <v>8</v>
      </c>
      <c r="O19" s="106">
        <f t="shared" si="7"/>
        <v>2</v>
      </c>
      <c r="P19" s="106">
        <f t="shared" si="7"/>
        <v>26</v>
      </c>
      <c r="Q19" s="106">
        <f t="shared" si="7"/>
        <v>0</v>
      </c>
      <c r="R19" s="106">
        <f t="shared" si="7"/>
        <v>0</v>
      </c>
      <c r="S19" s="106">
        <f t="shared" si="7"/>
        <v>0</v>
      </c>
      <c r="T19" s="106">
        <f t="shared" si="7"/>
        <v>0</v>
      </c>
      <c r="U19" s="106">
        <f t="shared" si="0"/>
        <v>37</v>
      </c>
    </row>
    <row r="20" spans="2:21" ht="21" customHeight="1" thickBot="1">
      <c r="B20" s="154"/>
      <c r="C20" s="179" t="s">
        <v>578</v>
      </c>
      <c r="D20" s="155" t="s">
        <v>15</v>
      </c>
      <c r="E20" s="111"/>
      <c r="F20" s="112">
        <f>INDEX('dmc2564 ข้อมูลดิบ'!$C$3:$CR$167,MATCH($C19,'dmc2564 ข้อมูลดิบ'!$C$3:$C$165,0),6)</f>
        <v>1</v>
      </c>
      <c r="G20" s="112">
        <f>INDEX('dmc2564 ข้อมูลดิบ'!$C$3:$CR$167,MATCH($C19,'dmc2564 ข้อมูลดิบ'!$C$3:$C$165,0),10)</f>
        <v>1</v>
      </c>
      <c r="H20" s="112">
        <f>INDEX('dmc2564 ข้อมูลดิบ'!$C$3:$CR$167,MATCH($C19,'dmc2564 ข้อมูลดิบ'!$C$3:$C$165,0),14)</f>
        <v>1</v>
      </c>
      <c r="I20" s="112">
        <f>SUM(F20:H20)</f>
        <v>3</v>
      </c>
      <c r="J20" s="112">
        <f>INDEX('dmc2564 ข้อมูลดิบ'!$C$3:$CR$167,MATCH($C19,'dmc2564 ข้อมูลดิบ'!$C$3:$C$165,0),22)</f>
        <v>1</v>
      </c>
      <c r="K20" s="112">
        <f>INDEX('dmc2564 ข้อมูลดิบ'!$C$3:$CR$167,MATCH($C19,'dmc2564 ข้อมูลดิบ'!$C$3:$C$165,0),26)</f>
        <v>1</v>
      </c>
      <c r="L20" s="111">
        <f>INDEX('dmc2564 ข้อมูลดิบ'!$C$3:$CR$167,MATCH($C19,'dmc2564 ข้อมูลดิบ'!$C$3:$C$165,0),30)</f>
        <v>1</v>
      </c>
      <c r="M20" s="112">
        <f>INDEX('dmc2564 ข้อมูลดิบ'!$C$3:$CR$167,MATCH($C19,'dmc2564 ข้อมูลดิบ'!$C$3:$C$165,0),34)</f>
        <v>1</v>
      </c>
      <c r="N20" s="112">
        <f>INDEX('dmc2564 ข้อมูลดิบ'!$C$3:$CR$167,MATCH($C19,'dmc2564 ข้อมูลดิบ'!$C$3:$C$165,0),38)</f>
        <v>1</v>
      </c>
      <c r="O20" s="112">
        <f>INDEX('dmc2564 ข้อมูลดิบ'!$C$3:$CR$167,MATCH($C19,'dmc2564 ข้อมูลดิบ'!$C$3:$C$165,0),42)</f>
        <v>1</v>
      </c>
      <c r="P20" s="112">
        <f>J20+K20+L20+M20+N20+O20</f>
        <v>6</v>
      </c>
      <c r="Q20" s="112">
        <f>INDEX('dmc2564 ข้อมูลดิบ'!$C$3:$CR$167,MATCH($C19,'dmc2564 ข้อมูลดิบ'!$C$3:$C$165,0),50)</f>
        <v>0</v>
      </c>
      <c r="R20" s="112">
        <f>INDEX('dmc2564 ข้อมูลดิบ'!$C$3:$CR$167,MATCH($C19,'dmc2564 ข้อมูลดิบ'!$C$3:$C$165,0),54)</f>
        <v>0</v>
      </c>
      <c r="S20" s="112">
        <f>INDEX('dmc2564 ข้อมูลดิบ'!$C$3:$CR$167,MATCH($C19,'dmc2564 ข้อมูลดิบ'!$C$3:$C$165,0),58)</f>
        <v>0</v>
      </c>
      <c r="T20" s="112">
        <f>Q20+R20+S20</f>
        <v>0</v>
      </c>
      <c r="U20" s="113">
        <f t="shared" si="0"/>
        <v>9</v>
      </c>
    </row>
    <row r="21" spans="2:21" ht="21" customHeight="1" thickTop="1">
      <c r="B21" s="122">
        <v>5</v>
      </c>
      <c r="C21" s="118" t="s">
        <v>183</v>
      </c>
      <c r="D21" s="151" t="s">
        <v>18</v>
      </c>
      <c r="E21" s="86">
        <f>VLOOKUP(C23,'จำนวนครู 25มิย64'!$A$3:$E$164,3,TRUE)</f>
        <v>4</v>
      </c>
      <c r="F21" s="86">
        <f>INDEX('dmc2564 ข้อมูลดิบ'!$C$3:$CR$167,MATCH($C23,'dmc2564 ข้อมูลดิบ'!$C$3:$C$165,0),3)</f>
        <v>0</v>
      </c>
      <c r="G21" s="86">
        <f>INDEX('dmc2564 ข้อมูลดิบ'!$C$3:$CR$167,MATCH($C23,'dmc2564 ข้อมูลดิบ'!$C$3:$C$165,0),7)</f>
        <v>2</v>
      </c>
      <c r="H21" s="86">
        <f>INDEX('dmc2564 ข้อมูลดิบ'!$C$3:$CR$167,MATCH($C23,'dmc2564 ข้อมูลดิบ'!$C$3:$C$165,0),11)</f>
        <v>4</v>
      </c>
      <c r="I21" s="86">
        <f t="shared" si="3"/>
        <v>6</v>
      </c>
      <c r="J21" s="86">
        <f>INDEX('dmc2564 ข้อมูลดิบ'!$C$3:$CR$167,MATCH($C23,'dmc2564 ข้อมูลดิบ'!$C$3:$C$165,0),19)</f>
        <v>5</v>
      </c>
      <c r="K21" s="86">
        <f>INDEX('dmc2564 ข้อมูลดิบ'!$C$3:$CR$167,MATCH($C23,'dmc2564 ข้อมูลดิบ'!$C$3:$C$165,0),23)</f>
        <v>7</v>
      </c>
      <c r="L21" s="100">
        <f>INDEX('dmc2564 ข้อมูลดิบ'!$C$3:$CR$167,MATCH($C23,'dmc2564 ข้อมูลดิบ'!$C$3:$C$165,0),27)</f>
        <v>6</v>
      </c>
      <c r="M21" s="86">
        <f>INDEX('dmc2564 ข้อมูลดิบ'!$C$3:$CR$167,MATCH($C23,'dmc2564 ข้อมูลดิบ'!$C$3:$C$165,0),31)</f>
        <v>4</v>
      </c>
      <c r="N21" s="86">
        <f>INDEX('dmc2564 ข้อมูลดิบ'!$C$3:$CR$167,MATCH($C23,'dmc2564 ข้อมูลดิบ'!$C$3:$C$165,0),35)</f>
        <v>5</v>
      </c>
      <c r="O21" s="86">
        <f>INDEX('dmc2564 ข้อมูลดิบ'!$C$3:$CR$167,MATCH($C23,'dmc2564 ข้อมูลดิบ'!$C$3:$C$165,0),39)</f>
        <v>2</v>
      </c>
      <c r="P21" s="86">
        <f t="shared" si="4"/>
        <v>29</v>
      </c>
      <c r="Q21" s="86">
        <f>INDEX('dmc2564 ข้อมูลดิบ'!$C$3:$CR$167,MATCH($C23,'dmc2564 ข้อมูลดิบ'!$C$3:$C$165,0),47)</f>
        <v>6</v>
      </c>
      <c r="R21" s="86">
        <f>INDEX('dmc2564 ข้อมูลดิบ'!$C$3:$CR$167,MATCH($C23,'dmc2564 ข้อมูลดิบ'!$C$3:$C$165,0),51)</f>
        <v>6</v>
      </c>
      <c r="S21" s="86">
        <f>INDEX('dmc2564 ข้อมูลดิบ'!$C$3:$CR$167,MATCH($C23,'dmc2564 ข้อมูลดิบ'!$C$3:$C$165,0),55)</f>
        <v>8</v>
      </c>
      <c r="T21" s="86">
        <f t="shared" si="5"/>
        <v>20</v>
      </c>
      <c r="U21" s="101">
        <f t="shared" si="0"/>
        <v>55</v>
      </c>
    </row>
    <row r="22" spans="2:21" ht="21" customHeight="1">
      <c r="B22" s="122"/>
      <c r="C22" s="103" t="s">
        <v>184</v>
      </c>
      <c r="D22" s="152" t="s">
        <v>20</v>
      </c>
      <c r="E22" s="86">
        <f>VLOOKUP(C23,'จำนวนครู 25มิย64'!$A$3:$E$164,4,TRUE)</f>
        <v>9</v>
      </c>
      <c r="F22" s="104">
        <f>INDEX('dmc2564 ข้อมูลดิบ'!$C$3:$CR$167,MATCH($C23,'dmc2564 ข้อมูลดิบ'!$C$3:$C$165,0),4)</f>
        <v>0</v>
      </c>
      <c r="G22" s="104">
        <f>INDEX('dmc2564 ข้อมูลดิบ'!$C$3:$CR$167,MATCH($C23,'dmc2564 ข้อมูลดิบ'!$C$3:$C$165,0),8)</f>
        <v>1</v>
      </c>
      <c r="H22" s="104">
        <f>INDEX('dmc2564 ข้อมูลดิบ'!$C$3:$CR$167,MATCH($C23,'dmc2564 ข้อมูลดิบ'!$C$3:$C$165,0),12)</f>
        <v>5</v>
      </c>
      <c r="I22" s="104">
        <f t="shared" si="3"/>
        <v>6</v>
      </c>
      <c r="J22" s="104">
        <f>INDEX('dmc2564 ข้อมูลดิบ'!$C$3:$CR$167,MATCH($C23,'dmc2564 ข้อมูลดิบ'!$C$3:$C$165,0),20)</f>
        <v>7</v>
      </c>
      <c r="K22" s="104">
        <f>INDEX('dmc2564 ข้อมูลดิบ'!$C$3:$CR$167,MATCH($C23,'dmc2564 ข้อมูลดิบ'!$C$3:$C$165,0),24)</f>
        <v>4</v>
      </c>
      <c r="L22" s="105">
        <f>INDEX('dmc2564 ข้อมูลดิบ'!$C$3:$CR$167,MATCH($C23,'dmc2564 ข้อมูลดิบ'!$C$3:$C$165,0),28)</f>
        <v>6</v>
      </c>
      <c r="M22" s="104">
        <f>INDEX('dmc2564 ข้อมูลดิบ'!$C$3:$CR$167,MATCH($C23,'dmc2564 ข้อมูลดิบ'!$C$3:$C$165,0),32)</f>
        <v>2</v>
      </c>
      <c r="N22" s="104">
        <f>INDEX('dmc2564 ข้อมูลดิบ'!$C$3:$CR$167,MATCH($C23,'dmc2564 ข้อมูลดิบ'!$C$3:$C$165,0),36)</f>
        <v>1</v>
      </c>
      <c r="O22" s="104">
        <f>INDEX('dmc2564 ข้อมูลดิบ'!$C$3:$CR$167,MATCH($C23,'dmc2564 ข้อมูลดิบ'!$C$3:$C$165,0),40)</f>
        <v>5</v>
      </c>
      <c r="P22" s="104">
        <f t="shared" si="4"/>
        <v>25</v>
      </c>
      <c r="Q22" s="104">
        <f>INDEX('dmc2564 ข้อมูลดิบ'!$C$3:$CR$167,MATCH($C23,'dmc2564 ข้อมูลดิบ'!$C$3:$C$165,0),48)</f>
        <v>4</v>
      </c>
      <c r="R22" s="104">
        <f>INDEX('dmc2564 ข้อมูลดิบ'!$C$3:$CR$167,MATCH($C23,'dmc2564 ข้อมูลดิบ'!$C$3:$C$165,0),52)</f>
        <v>5</v>
      </c>
      <c r="S22" s="104">
        <f>INDEX('dmc2564 ข้อมูลดิบ'!$C$3:$CR$167,MATCH($C23,'dmc2564 ข้อมูลดิบ'!$C$3:$C$165,0),56)</f>
        <v>2</v>
      </c>
      <c r="T22" s="104">
        <f t="shared" si="5"/>
        <v>11</v>
      </c>
      <c r="U22" s="106">
        <f t="shared" si="0"/>
        <v>42</v>
      </c>
    </row>
    <row r="23" spans="2:21" ht="21" customHeight="1">
      <c r="B23" s="122"/>
      <c r="C23" s="103">
        <v>64020120</v>
      </c>
      <c r="D23" s="153" t="s">
        <v>1</v>
      </c>
      <c r="E23" s="107">
        <f t="shared" ref="E23:T23" si="8">E21+E22</f>
        <v>13</v>
      </c>
      <c r="F23" s="106">
        <f t="shared" si="8"/>
        <v>0</v>
      </c>
      <c r="G23" s="106">
        <f t="shared" si="8"/>
        <v>3</v>
      </c>
      <c r="H23" s="106">
        <f t="shared" si="8"/>
        <v>9</v>
      </c>
      <c r="I23" s="106">
        <f t="shared" si="8"/>
        <v>12</v>
      </c>
      <c r="J23" s="106">
        <f t="shared" si="8"/>
        <v>12</v>
      </c>
      <c r="K23" s="106">
        <f t="shared" si="8"/>
        <v>11</v>
      </c>
      <c r="L23" s="108">
        <f t="shared" si="8"/>
        <v>12</v>
      </c>
      <c r="M23" s="106">
        <f t="shared" si="8"/>
        <v>6</v>
      </c>
      <c r="N23" s="106">
        <f t="shared" si="8"/>
        <v>6</v>
      </c>
      <c r="O23" s="106">
        <f t="shared" si="8"/>
        <v>7</v>
      </c>
      <c r="P23" s="106">
        <f t="shared" si="8"/>
        <v>54</v>
      </c>
      <c r="Q23" s="106">
        <f t="shared" si="8"/>
        <v>10</v>
      </c>
      <c r="R23" s="106">
        <f t="shared" si="8"/>
        <v>11</v>
      </c>
      <c r="S23" s="106">
        <f t="shared" si="8"/>
        <v>10</v>
      </c>
      <c r="T23" s="106">
        <f t="shared" si="8"/>
        <v>31</v>
      </c>
      <c r="U23" s="106">
        <f t="shared" si="0"/>
        <v>97</v>
      </c>
    </row>
    <row r="24" spans="2:21" ht="21" customHeight="1" thickBot="1">
      <c r="B24" s="154"/>
      <c r="C24" s="179" t="s">
        <v>579</v>
      </c>
      <c r="D24" s="155" t="s">
        <v>15</v>
      </c>
      <c r="E24" s="111"/>
      <c r="F24" s="112">
        <f>INDEX('dmc2564 ข้อมูลดิบ'!$C$3:$CR$167,MATCH($C23,'dmc2564 ข้อมูลดิบ'!$C$3:$C$165,0),6)</f>
        <v>0</v>
      </c>
      <c r="G24" s="112">
        <f>INDEX('dmc2564 ข้อมูลดิบ'!$C$3:$CR$167,MATCH($C23,'dmc2564 ข้อมูลดิบ'!$C$3:$C$165,0),10)</f>
        <v>1</v>
      </c>
      <c r="H24" s="112">
        <f>INDEX('dmc2564 ข้อมูลดิบ'!$C$3:$CR$167,MATCH($C23,'dmc2564 ข้อมูลดิบ'!$C$3:$C$165,0),14)</f>
        <v>1</v>
      </c>
      <c r="I24" s="112">
        <f>SUM(F24:H24)</f>
        <v>2</v>
      </c>
      <c r="J24" s="112">
        <f>INDEX('dmc2564 ข้อมูลดิบ'!$C$3:$CR$167,MATCH($C23,'dmc2564 ข้อมูลดิบ'!$C$3:$C$165,0),22)</f>
        <v>1</v>
      </c>
      <c r="K24" s="112">
        <f>INDEX('dmc2564 ข้อมูลดิบ'!$C$3:$CR$167,MATCH($C23,'dmc2564 ข้อมูลดิบ'!$C$3:$C$165,0),26)</f>
        <v>1</v>
      </c>
      <c r="L24" s="111">
        <f>INDEX('dmc2564 ข้อมูลดิบ'!$C$3:$CR$167,MATCH($C23,'dmc2564 ข้อมูลดิบ'!$C$3:$C$165,0),30)</f>
        <v>1</v>
      </c>
      <c r="M24" s="112">
        <f>INDEX('dmc2564 ข้อมูลดิบ'!$C$3:$CR$167,MATCH($C23,'dmc2564 ข้อมูลดิบ'!$C$3:$C$165,0),34)</f>
        <v>1</v>
      </c>
      <c r="N24" s="112">
        <f>INDEX('dmc2564 ข้อมูลดิบ'!$C$3:$CR$167,MATCH($C23,'dmc2564 ข้อมูลดิบ'!$C$3:$C$165,0),38)</f>
        <v>1</v>
      </c>
      <c r="O24" s="112">
        <f>INDEX('dmc2564 ข้อมูลดิบ'!$C$3:$CR$167,MATCH($C23,'dmc2564 ข้อมูลดิบ'!$C$3:$C$165,0),42)</f>
        <v>1</v>
      </c>
      <c r="P24" s="112">
        <f>J24+K24+L24+M24+N24+O24</f>
        <v>6</v>
      </c>
      <c r="Q24" s="112">
        <f>INDEX('dmc2564 ข้อมูลดิบ'!$C$3:$CR$167,MATCH($C23,'dmc2564 ข้อมูลดิบ'!$C$3:$C$165,0),50)</f>
        <v>1</v>
      </c>
      <c r="R24" s="112">
        <f>INDEX('dmc2564 ข้อมูลดิบ'!$C$3:$CR$167,MATCH($C23,'dmc2564 ข้อมูลดิบ'!$C$3:$C$165,0),54)</f>
        <v>1</v>
      </c>
      <c r="S24" s="112">
        <f>INDEX('dmc2564 ข้อมูลดิบ'!$C$3:$CR$167,MATCH($C23,'dmc2564 ข้อมูลดิบ'!$C$3:$C$165,0),58)</f>
        <v>1</v>
      </c>
      <c r="T24" s="112">
        <f>Q24+R24+S24</f>
        <v>3</v>
      </c>
      <c r="U24" s="113">
        <f t="shared" si="0"/>
        <v>11</v>
      </c>
    </row>
    <row r="25" spans="2:21" ht="21" customHeight="1" thickTop="1">
      <c r="B25" s="102">
        <v>6</v>
      </c>
      <c r="C25" s="118" t="s">
        <v>473</v>
      </c>
      <c r="D25" s="151" t="s">
        <v>18</v>
      </c>
      <c r="E25" s="86">
        <f>VLOOKUP(C27,'จำนวนครู 25มิย64'!$A$3:$E$164,3,TRUE)</f>
        <v>0</v>
      </c>
      <c r="F25" s="86">
        <f>INDEX('dmc2564 ข้อมูลดิบ'!$C$3:$CR$167,MATCH($C27,'dmc2564 ข้อมูลดิบ'!$C$3:$C$165,0),3)</f>
        <v>0</v>
      </c>
      <c r="G25" s="86">
        <f>INDEX('dmc2564 ข้อมูลดิบ'!$C$3:$CR$167,MATCH($C27,'dmc2564 ข้อมูลดิบ'!$C$3:$C$165,0),7)</f>
        <v>4</v>
      </c>
      <c r="H25" s="86">
        <f>INDEX('dmc2564 ข้อมูลดิบ'!$C$3:$CR$167,MATCH($C27,'dmc2564 ข้อมูลดิบ'!$C$3:$C$165,0),11)</f>
        <v>1</v>
      </c>
      <c r="I25" s="86">
        <f t="shared" si="3"/>
        <v>5</v>
      </c>
      <c r="J25" s="86">
        <f>INDEX('dmc2564 ข้อมูลดิบ'!$C$3:$CR$167,MATCH($C27,'dmc2564 ข้อมูลดิบ'!$C$3:$C$165,0),19)</f>
        <v>3</v>
      </c>
      <c r="K25" s="86">
        <f>INDEX('dmc2564 ข้อมูลดิบ'!$C$3:$CR$167,MATCH($C27,'dmc2564 ข้อมูลดิบ'!$C$3:$C$165,0),23)</f>
        <v>5</v>
      </c>
      <c r="L25" s="100">
        <f>INDEX('dmc2564 ข้อมูลดิบ'!$C$3:$CR$167,MATCH($C27,'dmc2564 ข้อมูลดิบ'!$C$3:$C$165,0),27)</f>
        <v>2</v>
      </c>
      <c r="M25" s="86">
        <f>INDEX('dmc2564 ข้อมูลดิบ'!$C$3:$CR$167,MATCH($C27,'dmc2564 ข้อมูลดิบ'!$C$3:$C$165,0),31)</f>
        <v>4</v>
      </c>
      <c r="N25" s="86">
        <f>INDEX('dmc2564 ข้อมูลดิบ'!$C$3:$CR$167,MATCH($C27,'dmc2564 ข้อมูลดิบ'!$C$3:$C$165,0),35)</f>
        <v>1</v>
      </c>
      <c r="O25" s="86">
        <f>INDEX('dmc2564 ข้อมูลดิบ'!$C$3:$CR$167,MATCH($C27,'dmc2564 ข้อมูลดิบ'!$C$3:$C$165,0),39)</f>
        <v>1</v>
      </c>
      <c r="P25" s="86">
        <f t="shared" si="4"/>
        <v>16</v>
      </c>
      <c r="Q25" s="86">
        <f>INDEX('dmc2564 ข้อมูลดิบ'!$C$3:$CR$167,MATCH($C27,'dmc2564 ข้อมูลดิบ'!$C$3:$C$165,0),47)</f>
        <v>0</v>
      </c>
      <c r="R25" s="86">
        <f>INDEX('dmc2564 ข้อมูลดิบ'!$C$3:$CR$167,MATCH($C27,'dmc2564 ข้อมูลดิบ'!$C$3:$C$165,0),51)</f>
        <v>0</v>
      </c>
      <c r="S25" s="86">
        <f>INDEX('dmc2564 ข้อมูลดิบ'!$C$3:$CR$167,MATCH($C27,'dmc2564 ข้อมูลดิบ'!$C$3:$C$165,0),55)</f>
        <v>0</v>
      </c>
      <c r="T25" s="86">
        <f t="shared" si="5"/>
        <v>0</v>
      </c>
      <c r="U25" s="101">
        <f t="shared" si="0"/>
        <v>21</v>
      </c>
    </row>
    <row r="26" spans="2:21" ht="21" customHeight="1">
      <c r="B26" s="102"/>
      <c r="C26" s="103" t="s">
        <v>225</v>
      </c>
      <c r="D26" s="152" t="s">
        <v>20</v>
      </c>
      <c r="E26" s="86">
        <f>VLOOKUP(C27,'จำนวนครู 25มิย64'!$A$3:$E$164,4,TRUE)</f>
        <v>2</v>
      </c>
      <c r="F26" s="104">
        <f>INDEX('dmc2564 ข้อมูลดิบ'!$C$3:$CR$167,MATCH($C27,'dmc2564 ข้อมูลดิบ'!$C$3:$C$165,0),4)</f>
        <v>0</v>
      </c>
      <c r="G26" s="104">
        <f>INDEX('dmc2564 ข้อมูลดิบ'!$C$3:$CR$167,MATCH($C27,'dmc2564 ข้อมูลดิบ'!$C$3:$C$165,0),8)</f>
        <v>2</v>
      </c>
      <c r="H26" s="104">
        <f>INDEX('dmc2564 ข้อมูลดิบ'!$C$3:$CR$167,MATCH($C27,'dmc2564 ข้อมูลดิบ'!$C$3:$C$165,0),12)</f>
        <v>3</v>
      </c>
      <c r="I26" s="104">
        <f t="shared" si="3"/>
        <v>5</v>
      </c>
      <c r="J26" s="104">
        <f>INDEX('dmc2564 ข้อมูลดิบ'!$C$3:$CR$167,MATCH($C27,'dmc2564 ข้อมูลดิบ'!$C$3:$C$165,0),20)</f>
        <v>4</v>
      </c>
      <c r="K26" s="104">
        <f>INDEX('dmc2564 ข้อมูลดิบ'!$C$3:$CR$167,MATCH($C27,'dmc2564 ข้อมูลดิบ'!$C$3:$C$165,0),24)</f>
        <v>2</v>
      </c>
      <c r="L26" s="105">
        <f>INDEX('dmc2564 ข้อมูลดิบ'!$C$3:$CR$167,MATCH($C27,'dmc2564 ข้อมูลดิบ'!$C$3:$C$165,0),28)</f>
        <v>4</v>
      </c>
      <c r="M26" s="104">
        <f>INDEX('dmc2564 ข้อมูลดิบ'!$C$3:$CR$167,MATCH($C27,'dmc2564 ข้อมูลดิบ'!$C$3:$C$165,0),32)</f>
        <v>2</v>
      </c>
      <c r="N26" s="104">
        <f>INDEX('dmc2564 ข้อมูลดิบ'!$C$3:$CR$167,MATCH($C27,'dmc2564 ข้อมูลดิบ'!$C$3:$C$165,0),36)</f>
        <v>4</v>
      </c>
      <c r="O26" s="104">
        <f>INDEX('dmc2564 ข้อมูลดิบ'!$C$3:$CR$167,MATCH($C27,'dmc2564 ข้อมูลดิบ'!$C$3:$C$165,0),40)</f>
        <v>3</v>
      </c>
      <c r="P26" s="104">
        <f t="shared" si="4"/>
        <v>19</v>
      </c>
      <c r="Q26" s="104">
        <f>INDEX('dmc2564 ข้อมูลดิบ'!$C$3:$CR$167,MATCH($C27,'dmc2564 ข้อมูลดิบ'!$C$3:$C$165,0),48)</f>
        <v>0</v>
      </c>
      <c r="R26" s="104">
        <f>INDEX('dmc2564 ข้อมูลดิบ'!$C$3:$CR$167,MATCH($C27,'dmc2564 ข้อมูลดิบ'!$C$3:$C$165,0),52)</f>
        <v>0</v>
      </c>
      <c r="S26" s="104">
        <f>INDEX('dmc2564 ข้อมูลดิบ'!$C$3:$CR$167,MATCH($C27,'dmc2564 ข้อมูลดิบ'!$C$3:$C$165,0),56)</f>
        <v>0</v>
      </c>
      <c r="T26" s="104">
        <f t="shared" si="5"/>
        <v>0</v>
      </c>
      <c r="U26" s="106">
        <f t="shared" si="0"/>
        <v>24</v>
      </c>
    </row>
    <row r="27" spans="2:21" ht="21" customHeight="1">
      <c r="B27" s="102"/>
      <c r="C27" s="103">
        <v>64020122</v>
      </c>
      <c r="D27" s="153" t="s">
        <v>1</v>
      </c>
      <c r="E27" s="107">
        <f t="shared" ref="E27:T27" si="9">E25+E26</f>
        <v>2</v>
      </c>
      <c r="F27" s="106">
        <f t="shared" si="9"/>
        <v>0</v>
      </c>
      <c r="G27" s="106">
        <f t="shared" si="9"/>
        <v>6</v>
      </c>
      <c r="H27" s="106">
        <f t="shared" si="9"/>
        <v>4</v>
      </c>
      <c r="I27" s="106">
        <f t="shared" si="9"/>
        <v>10</v>
      </c>
      <c r="J27" s="106">
        <f t="shared" si="9"/>
        <v>7</v>
      </c>
      <c r="K27" s="106">
        <f t="shared" si="9"/>
        <v>7</v>
      </c>
      <c r="L27" s="108">
        <f t="shared" si="9"/>
        <v>6</v>
      </c>
      <c r="M27" s="106">
        <f t="shared" si="9"/>
        <v>6</v>
      </c>
      <c r="N27" s="106">
        <f t="shared" si="9"/>
        <v>5</v>
      </c>
      <c r="O27" s="106">
        <f t="shared" si="9"/>
        <v>4</v>
      </c>
      <c r="P27" s="106">
        <f t="shared" si="9"/>
        <v>35</v>
      </c>
      <c r="Q27" s="106">
        <f t="shared" si="9"/>
        <v>0</v>
      </c>
      <c r="R27" s="106">
        <f t="shared" si="9"/>
        <v>0</v>
      </c>
      <c r="S27" s="106">
        <f t="shared" si="9"/>
        <v>0</v>
      </c>
      <c r="T27" s="106">
        <f t="shared" si="9"/>
        <v>0</v>
      </c>
      <c r="U27" s="106">
        <f t="shared" si="0"/>
        <v>45</v>
      </c>
    </row>
    <row r="28" spans="2:21" ht="21" customHeight="1" thickBot="1">
      <c r="B28" s="109"/>
      <c r="C28" s="179" t="s">
        <v>299</v>
      </c>
      <c r="D28" s="156" t="s">
        <v>15</v>
      </c>
      <c r="E28" s="111"/>
      <c r="F28" s="112">
        <f>INDEX('dmc2564 ข้อมูลดิบ'!$C$3:$CR$167,MATCH($C27,'dmc2564 ข้อมูลดิบ'!$C$3:$C$165,0),6)</f>
        <v>0</v>
      </c>
      <c r="G28" s="112">
        <f>INDEX('dmc2564 ข้อมูลดิบ'!$C$3:$CR$167,MATCH($C27,'dmc2564 ข้อมูลดิบ'!$C$3:$C$165,0),10)</f>
        <v>1</v>
      </c>
      <c r="H28" s="112">
        <f>INDEX('dmc2564 ข้อมูลดิบ'!$C$3:$CR$167,MATCH($C27,'dmc2564 ข้อมูลดิบ'!$C$3:$C$165,0),14)</f>
        <v>1</v>
      </c>
      <c r="I28" s="112">
        <f>SUM(F28:H28)</f>
        <v>2</v>
      </c>
      <c r="J28" s="112">
        <f>INDEX('dmc2564 ข้อมูลดิบ'!$C$3:$CR$167,MATCH($C27,'dmc2564 ข้อมูลดิบ'!$C$3:$C$165,0),22)</f>
        <v>1</v>
      </c>
      <c r="K28" s="112">
        <f>INDEX('dmc2564 ข้อมูลดิบ'!$C$3:$CR$167,MATCH($C27,'dmc2564 ข้อมูลดิบ'!$C$3:$C$165,0),26)</f>
        <v>1</v>
      </c>
      <c r="L28" s="111">
        <f>INDEX('dmc2564 ข้อมูลดิบ'!$C$3:$CR$167,MATCH($C27,'dmc2564 ข้อมูลดิบ'!$C$3:$C$165,0),30)</f>
        <v>1</v>
      </c>
      <c r="M28" s="112">
        <f>INDEX('dmc2564 ข้อมูลดิบ'!$C$3:$CR$167,MATCH($C27,'dmc2564 ข้อมูลดิบ'!$C$3:$C$165,0),34)</f>
        <v>1</v>
      </c>
      <c r="N28" s="112">
        <f>INDEX('dmc2564 ข้อมูลดิบ'!$C$3:$CR$167,MATCH($C27,'dmc2564 ข้อมูลดิบ'!$C$3:$C$165,0),38)</f>
        <v>1</v>
      </c>
      <c r="O28" s="112">
        <f>INDEX('dmc2564 ข้อมูลดิบ'!$C$3:$CR$167,MATCH($C27,'dmc2564 ข้อมูลดิบ'!$C$3:$C$165,0),42)</f>
        <v>1</v>
      </c>
      <c r="P28" s="112">
        <f>J28+K28+L28+M28+N28+O28</f>
        <v>6</v>
      </c>
      <c r="Q28" s="112">
        <f>INDEX('dmc2564 ข้อมูลดิบ'!$C$3:$CR$167,MATCH($C27,'dmc2564 ข้อมูลดิบ'!$C$3:$C$165,0),50)</f>
        <v>0</v>
      </c>
      <c r="R28" s="112">
        <f>INDEX('dmc2564 ข้อมูลดิบ'!$C$3:$CR$167,MATCH($C27,'dmc2564 ข้อมูลดิบ'!$C$3:$C$165,0),54)</f>
        <v>0</v>
      </c>
      <c r="S28" s="112">
        <f>INDEX('dmc2564 ข้อมูลดิบ'!$C$3:$CR$167,MATCH($C27,'dmc2564 ข้อมูลดิบ'!$C$3:$C$165,0),58)</f>
        <v>0</v>
      </c>
      <c r="T28" s="112">
        <f>Q28+R28+S28</f>
        <v>0</v>
      </c>
      <c r="U28" s="113">
        <f t="shared" si="0"/>
        <v>8</v>
      </c>
    </row>
    <row r="29" spans="2:21" ht="21" customHeight="1" thickTop="1">
      <c r="B29" s="122">
        <v>7</v>
      </c>
      <c r="C29" s="118" t="s">
        <v>226</v>
      </c>
      <c r="D29" s="151" t="s">
        <v>18</v>
      </c>
      <c r="E29" s="86">
        <f>VLOOKUP(C31,'จำนวนครู 25มิย64'!$A$3:$E$164,3,TRUE)</f>
        <v>0</v>
      </c>
      <c r="F29" s="86">
        <f>INDEX('dmc2564 ข้อมูลดิบ'!$C$3:$CR$167,MATCH($C31,'dmc2564 ข้อมูลดิบ'!$C$3:$C$165,0),3)</f>
        <v>0</v>
      </c>
      <c r="G29" s="86">
        <f>INDEX('dmc2564 ข้อมูลดิบ'!$C$3:$CR$167,MATCH($C31,'dmc2564 ข้อมูลดิบ'!$C$3:$C$165,0),7)</f>
        <v>4</v>
      </c>
      <c r="H29" s="86">
        <f>INDEX('dmc2564 ข้อมูลดิบ'!$C$3:$CR$167,MATCH($C31,'dmc2564 ข้อมูลดิบ'!$C$3:$C$165,0),11)</f>
        <v>0</v>
      </c>
      <c r="I29" s="86">
        <f t="shared" si="3"/>
        <v>4</v>
      </c>
      <c r="J29" s="86">
        <f>INDEX('dmc2564 ข้อมูลดิบ'!$C$3:$CR$167,MATCH($C31,'dmc2564 ข้อมูลดิบ'!$C$3:$C$165,0),19)</f>
        <v>6</v>
      </c>
      <c r="K29" s="86">
        <f>INDEX('dmc2564 ข้อมูลดิบ'!$C$3:$CR$167,MATCH($C31,'dmc2564 ข้อมูลดิบ'!$C$3:$C$165,0),23)</f>
        <v>6</v>
      </c>
      <c r="L29" s="100">
        <f>INDEX('dmc2564 ข้อมูลดิบ'!$C$3:$CR$167,MATCH($C31,'dmc2564 ข้อมูลดิบ'!$C$3:$C$165,0),27)</f>
        <v>1</v>
      </c>
      <c r="M29" s="86">
        <f>INDEX('dmc2564 ข้อมูลดิบ'!$C$3:$CR$167,MATCH($C31,'dmc2564 ข้อมูลดิบ'!$C$3:$C$165,0),31)</f>
        <v>3</v>
      </c>
      <c r="N29" s="86">
        <f>INDEX('dmc2564 ข้อมูลดิบ'!$C$3:$CR$167,MATCH($C31,'dmc2564 ข้อมูลดิบ'!$C$3:$C$165,0),35)</f>
        <v>8</v>
      </c>
      <c r="O29" s="86">
        <f>INDEX('dmc2564 ข้อมูลดิบ'!$C$3:$CR$167,MATCH($C31,'dmc2564 ข้อมูลดิบ'!$C$3:$C$165,0),39)</f>
        <v>2</v>
      </c>
      <c r="P29" s="86">
        <f t="shared" si="4"/>
        <v>26</v>
      </c>
      <c r="Q29" s="86">
        <f>INDEX('dmc2564 ข้อมูลดิบ'!$C$3:$CR$167,MATCH($C31,'dmc2564 ข้อมูลดิบ'!$C$3:$C$165,0),47)</f>
        <v>0</v>
      </c>
      <c r="R29" s="86">
        <f>INDEX('dmc2564 ข้อมูลดิบ'!$C$3:$CR$167,MATCH($C31,'dmc2564 ข้อมูลดิบ'!$C$3:$C$165,0),51)</f>
        <v>0</v>
      </c>
      <c r="S29" s="86">
        <f>INDEX('dmc2564 ข้อมูลดิบ'!$C$3:$CR$167,MATCH($C31,'dmc2564 ข้อมูลดิบ'!$C$3:$C$165,0),55)</f>
        <v>0</v>
      </c>
      <c r="T29" s="86">
        <f t="shared" si="5"/>
        <v>0</v>
      </c>
      <c r="U29" s="101">
        <f t="shared" si="0"/>
        <v>30</v>
      </c>
    </row>
    <row r="30" spans="2:21" ht="21" customHeight="1">
      <c r="B30" s="122"/>
      <c r="C30" s="103" t="s">
        <v>227</v>
      </c>
      <c r="D30" s="152" t="s">
        <v>20</v>
      </c>
      <c r="E30" s="86">
        <f>VLOOKUP(C31,'จำนวนครู 25มิย64'!$A$3:$E$164,4,TRUE)</f>
        <v>4</v>
      </c>
      <c r="F30" s="104">
        <f>INDEX('dmc2564 ข้อมูลดิบ'!$C$3:$CR$167,MATCH($C31,'dmc2564 ข้อมูลดิบ'!$C$3:$C$165,0),4)</f>
        <v>0</v>
      </c>
      <c r="G30" s="104">
        <f>INDEX('dmc2564 ข้อมูลดิบ'!$C$3:$CR$167,MATCH($C31,'dmc2564 ข้อมูลดิบ'!$C$3:$C$165,0),8)</f>
        <v>3</v>
      </c>
      <c r="H30" s="104">
        <f>INDEX('dmc2564 ข้อมูลดิบ'!$C$3:$CR$167,MATCH($C31,'dmc2564 ข้อมูลดิบ'!$C$3:$C$165,0),12)</f>
        <v>4</v>
      </c>
      <c r="I30" s="104">
        <f t="shared" si="3"/>
        <v>7</v>
      </c>
      <c r="J30" s="104">
        <f>INDEX('dmc2564 ข้อมูลดิบ'!$C$3:$CR$167,MATCH($C31,'dmc2564 ข้อมูลดิบ'!$C$3:$C$165,0),20)</f>
        <v>5</v>
      </c>
      <c r="K30" s="104">
        <f>INDEX('dmc2564 ข้อมูลดิบ'!$C$3:$CR$167,MATCH($C31,'dmc2564 ข้อมูลดิบ'!$C$3:$C$165,0),24)</f>
        <v>3</v>
      </c>
      <c r="L30" s="105">
        <f>INDEX('dmc2564 ข้อมูลดิบ'!$C$3:$CR$167,MATCH($C31,'dmc2564 ข้อมูลดิบ'!$C$3:$C$165,0),28)</f>
        <v>1</v>
      </c>
      <c r="M30" s="104">
        <f>INDEX('dmc2564 ข้อมูลดิบ'!$C$3:$CR$167,MATCH($C31,'dmc2564 ข้อมูลดิบ'!$C$3:$C$165,0),32)</f>
        <v>2</v>
      </c>
      <c r="N30" s="104">
        <f>INDEX('dmc2564 ข้อมูลดิบ'!$C$3:$CR$167,MATCH($C31,'dmc2564 ข้อมูลดิบ'!$C$3:$C$165,0),36)</f>
        <v>3</v>
      </c>
      <c r="O30" s="104">
        <f>INDEX('dmc2564 ข้อมูลดิบ'!$C$3:$CR$167,MATCH($C31,'dmc2564 ข้อมูลดิบ'!$C$3:$C$165,0),40)</f>
        <v>3</v>
      </c>
      <c r="P30" s="104">
        <f t="shared" si="4"/>
        <v>17</v>
      </c>
      <c r="Q30" s="104">
        <f>INDEX('dmc2564 ข้อมูลดิบ'!$C$3:$CR$167,MATCH($C31,'dmc2564 ข้อมูลดิบ'!$C$3:$C$165,0),48)</f>
        <v>0</v>
      </c>
      <c r="R30" s="104">
        <f>INDEX('dmc2564 ข้อมูลดิบ'!$C$3:$CR$167,MATCH($C31,'dmc2564 ข้อมูลดิบ'!$C$3:$C$165,0),52)</f>
        <v>0</v>
      </c>
      <c r="S30" s="104">
        <f>INDEX('dmc2564 ข้อมูลดิบ'!$C$3:$CR$167,MATCH($C31,'dmc2564 ข้อมูลดิบ'!$C$3:$C$165,0),56)</f>
        <v>0</v>
      </c>
      <c r="T30" s="104">
        <f t="shared" si="5"/>
        <v>0</v>
      </c>
      <c r="U30" s="106">
        <f t="shared" si="0"/>
        <v>24</v>
      </c>
    </row>
    <row r="31" spans="2:21" ht="21" customHeight="1">
      <c r="B31" s="122"/>
      <c r="C31" s="103">
        <v>64020124</v>
      </c>
      <c r="D31" s="153" t="s">
        <v>1</v>
      </c>
      <c r="E31" s="107">
        <f t="shared" ref="E31:T31" si="10">E29+E30</f>
        <v>4</v>
      </c>
      <c r="F31" s="106">
        <f t="shared" si="10"/>
        <v>0</v>
      </c>
      <c r="G31" s="106">
        <f t="shared" si="10"/>
        <v>7</v>
      </c>
      <c r="H31" s="106">
        <f t="shared" si="10"/>
        <v>4</v>
      </c>
      <c r="I31" s="106">
        <f t="shared" si="10"/>
        <v>11</v>
      </c>
      <c r="J31" s="106">
        <f t="shared" si="10"/>
        <v>11</v>
      </c>
      <c r="K31" s="106">
        <f t="shared" si="10"/>
        <v>9</v>
      </c>
      <c r="L31" s="108">
        <f t="shared" si="10"/>
        <v>2</v>
      </c>
      <c r="M31" s="106">
        <f t="shared" si="10"/>
        <v>5</v>
      </c>
      <c r="N31" s="106">
        <f t="shared" si="10"/>
        <v>11</v>
      </c>
      <c r="O31" s="106">
        <f t="shared" si="10"/>
        <v>5</v>
      </c>
      <c r="P31" s="106">
        <f t="shared" si="10"/>
        <v>43</v>
      </c>
      <c r="Q31" s="106">
        <f t="shared" si="10"/>
        <v>0</v>
      </c>
      <c r="R31" s="106">
        <f t="shared" si="10"/>
        <v>0</v>
      </c>
      <c r="S31" s="106">
        <f t="shared" si="10"/>
        <v>0</v>
      </c>
      <c r="T31" s="106">
        <f t="shared" si="10"/>
        <v>0</v>
      </c>
      <c r="U31" s="106">
        <f t="shared" si="0"/>
        <v>54</v>
      </c>
    </row>
    <row r="32" spans="2:21" ht="21" customHeight="1" thickBot="1">
      <c r="B32" s="154"/>
      <c r="C32" s="179" t="s">
        <v>536</v>
      </c>
      <c r="D32" s="155" t="s">
        <v>15</v>
      </c>
      <c r="E32" s="111"/>
      <c r="F32" s="112">
        <f>INDEX('dmc2564 ข้อมูลดิบ'!$C$3:$CR$167,MATCH($C31,'dmc2564 ข้อมูลดิบ'!$C$3:$C$165,0),6)</f>
        <v>0</v>
      </c>
      <c r="G32" s="112">
        <f>INDEX('dmc2564 ข้อมูลดิบ'!$C$3:$CR$167,MATCH($C31,'dmc2564 ข้อมูลดิบ'!$C$3:$C$165,0),10)</f>
        <v>1</v>
      </c>
      <c r="H32" s="112">
        <f>INDEX('dmc2564 ข้อมูลดิบ'!$C$3:$CR$167,MATCH($C31,'dmc2564 ข้อมูลดิบ'!$C$3:$C$165,0),14)</f>
        <v>1</v>
      </c>
      <c r="I32" s="112">
        <f>SUM(F32:H32)</f>
        <v>2</v>
      </c>
      <c r="J32" s="112">
        <f>INDEX('dmc2564 ข้อมูลดิบ'!$C$3:$CR$167,MATCH($C31,'dmc2564 ข้อมูลดิบ'!$C$3:$C$165,0),22)</f>
        <v>1</v>
      </c>
      <c r="K32" s="112">
        <f>INDEX('dmc2564 ข้อมูลดิบ'!$C$3:$CR$167,MATCH($C31,'dmc2564 ข้อมูลดิบ'!$C$3:$C$165,0),26)</f>
        <v>1</v>
      </c>
      <c r="L32" s="111">
        <f>INDEX('dmc2564 ข้อมูลดิบ'!$C$3:$CR$167,MATCH($C31,'dmc2564 ข้อมูลดิบ'!$C$3:$C$165,0),30)</f>
        <v>1</v>
      </c>
      <c r="M32" s="112">
        <f>INDEX('dmc2564 ข้อมูลดิบ'!$C$3:$CR$167,MATCH($C31,'dmc2564 ข้อมูลดิบ'!$C$3:$C$165,0),34)</f>
        <v>1</v>
      </c>
      <c r="N32" s="112">
        <f>INDEX('dmc2564 ข้อมูลดิบ'!$C$3:$CR$167,MATCH($C31,'dmc2564 ข้อมูลดิบ'!$C$3:$C$165,0),38)</f>
        <v>1</v>
      </c>
      <c r="O32" s="112">
        <f>INDEX('dmc2564 ข้อมูลดิบ'!$C$3:$CR$167,MATCH($C31,'dmc2564 ข้อมูลดิบ'!$C$3:$C$165,0),42)</f>
        <v>1</v>
      </c>
      <c r="P32" s="112">
        <f>J32+K32+L32+M32+N32+O32</f>
        <v>6</v>
      </c>
      <c r="Q32" s="112">
        <f>INDEX('dmc2564 ข้อมูลดิบ'!$C$3:$CR$167,MATCH($C31,'dmc2564 ข้อมูลดิบ'!$C$3:$C$165,0),50)</f>
        <v>0</v>
      </c>
      <c r="R32" s="112">
        <f>INDEX('dmc2564 ข้อมูลดิบ'!$C$3:$CR$167,MATCH($C31,'dmc2564 ข้อมูลดิบ'!$C$3:$C$165,0),54)</f>
        <v>0</v>
      </c>
      <c r="S32" s="112">
        <f>INDEX('dmc2564 ข้อมูลดิบ'!$C$3:$CR$167,MATCH($C31,'dmc2564 ข้อมูลดิบ'!$C$3:$C$165,0),58)</f>
        <v>0</v>
      </c>
      <c r="T32" s="112">
        <f>Q32+R32+S32</f>
        <v>0</v>
      </c>
      <c r="U32" s="113">
        <f t="shared" si="0"/>
        <v>8</v>
      </c>
    </row>
    <row r="33" spans="2:21" ht="21" customHeight="1" thickTop="1">
      <c r="B33" s="157">
        <v>8</v>
      </c>
      <c r="C33" s="118" t="s">
        <v>186</v>
      </c>
      <c r="D33" s="158" t="s">
        <v>18</v>
      </c>
      <c r="E33" s="86">
        <f>VLOOKUP(C35,'จำนวนครู 25มิย64'!$A$3:$E$164,3,TRUE)</f>
        <v>4</v>
      </c>
      <c r="F33" s="86">
        <f>INDEX('dmc2564 ข้อมูลดิบ'!$C$3:$CR$167,MATCH($C35,'dmc2564 ข้อมูลดิบ'!$C$3:$C$165,0),3)</f>
        <v>0</v>
      </c>
      <c r="G33" s="86">
        <f>INDEX('dmc2564 ข้อมูลดิบ'!$C$3:$CR$167,MATCH($C35,'dmc2564 ข้อมูลดิบ'!$C$3:$C$165,0),7)</f>
        <v>13</v>
      </c>
      <c r="H33" s="86">
        <f>INDEX('dmc2564 ข้อมูลดิบ'!$C$3:$CR$167,MATCH($C35,'dmc2564 ข้อมูลดิบ'!$C$3:$C$165,0),11)</f>
        <v>10</v>
      </c>
      <c r="I33" s="86">
        <f t="shared" si="3"/>
        <v>23</v>
      </c>
      <c r="J33" s="86">
        <f>INDEX('dmc2564 ข้อมูลดิบ'!$C$3:$CR$167,MATCH($C35,'dmc2564 ข้อมูลดิบ'!$C$3:$C$165,0),19)</f>
        <v>12</v>
      </c>
      <c r="K33" s="86">
        <f>INDEX('dmc2564 ข้อมูลดิบ'!$C$3:$CR$167,MATCH($C35,'dmc2564 ข้อมูลดิบ'!$C$3:$C$165,0),23)</f>
        <v>12</v>
      </c>
      <c r="L33" s="100">
        <f>INDEX('dmc2564 ข้อมูลดิบ'!$C$3:$CR$167,MATCH($C35,'dmc2564 ข้อมูลดิบ'!$C$3:$C$165,0),27)</f>
        <v>14</v>
      </c>
      <c r="M33" s="86">
        <f>INDEX('dmc2564 ข้อมูลดิบ'!$C$3:$CR$167,MATCH($C35,'dmc2564 ข้อมูลดิบ'!$C$3:$C$165,0),31)</f>
        <v>16</v>
      </c>
      <c r="N33" s="86">
        <f>INDEX('dmc2564 ข้อมูลดิบ'!$C$3:$CR$167,MATCH($C35,'dmc2564 ข้อมูลดิบ'!$C$3:$C$165,0),35)</f>
        <v>7</v>
      </c>
      <c r="O33" s="86">
        <f>INDEX('dmc2564 ข้อมูลดิบ'!$C$3:$CR$167,MATCH($C35,'dmc2564 ข้อมูลดิบ'!$C$3:$C$165,0),39)</f>
        <v>10</v>
      </c>
      <c r="P33" s="86">
        <f t="shared" si="4"/>
        <v>71</v>
      </c>
      <c r="Q33" s="86">
        <f>INDEX('dmc2564 ข้อมูลดิบ'!$C$3:$CR$167,MATCH($C35,'dmc2564 ข้อมูลดิบ'!$C$3:$C$165,0),47)</f>
        <v>14</v>
      </c>
      <c r="R33" s="86">
        <f>INDEX('dmc2564 ข้อมูลดิบ'!$C$3:$CR$167,MATCH($C35,'dmc2564 ข้อมูลดิบ'!$C$3:$C$165,0),51)</f>
        <v>15</v>
      </c>
      <c r="S33" s="86">
        <f>INDEX('dmc2564 ข้อมูลดิบ'!$C$3:$CR$167,MATCH($C35,'dmc2564 ข้อมูลดิบ'!$C$3:$C$165,0),55)</f>
        <v>7</v>
      </c>
      <c r="T33" s="86">
        <f t="shared" si="5"/>
        <v>36</v>
      </c>
      <c r="U33" s="101">
        <f t="shared" si="0"/>
        <v>130</v>
      </c>
    </row>
    <row r="34" spans="2:21" ht="21" customHeight="1">
      <c r="B34" s="122"/>
      <c r="C34" s="103" t="s">
        <v>187</v>
      </c>
      <c r="D34" s="147" t="s">
        <v>20</v>
      </c>
      <c r="E34" s="86">
        <f>VLOOKUP(C35,'จำนวนครู 25มิย64'!$A$3:$E$164,4,TRUE)</f>
        <v>11</v>
      </c>
      <c r="F34" s="104">
        <f>INDEX('dmc2564 ข้อมูลดิบ'!$C$3:$CR$167,MATCH($C35,'dmc2564 ข้อมูลดิบ'!$C$3:$C$165,0),4)</f>
        <v>0</v>
      </c>
      <c r="G34" s="104">
        <f>INDEX('dmc2564 ข้อมูลดิบ'!$C$3:$CR$167,MATCH($C35,'dmc2564 ข้อมูลดิบ'!$C$3:$C$165,0),8)</f>
        <v>11</v>
      </c>
      <c r="H34" s="104">
        <f>INDEX('dmc2564 ข้อมูลดิบ'!$C$3:$CR$167,MATCH($C35,'dmc2564 ข้อมูลดิบ'!$C$3:$C$165,0),12)</f>
        <v>6</v>
      </c>
      <c r="I34" s="104">
        <f t="shared" si="3"/>
        <v>17</v>
      </c>
      <c r="J34" s="104">
        <f>INDEX('dmc2564 ข้อมูลดิบ'!$C$3:$CR$167,MATCH($C35,'dmc2564 ข้อมูลดิบ'!$C$3:$C$165,0),20)</f>
        <v>8</v>
      </c>
      <c r="K34" s="104">
        <f>INDEX('dmc2564 ข้อมูลดิบ'!$C$3:$CR$167,MATCH($C35,'dmc2564 ข้อมูลดิบ'!$C$3:$C$165,0),24)</f>
        <v>13</v>
      </c>
      <c r="L34" s="105">
        <f>INDEX('dmc2564 ข้อมูลดิบ'!$C$3:$CR$167,MATCH($C35,'dmc2564 ข้อมูลดิบ'!$C$3:$C$165,0),28)</f>
        <v>7</v>
      </c>
      <c r="M34" s="104">
        <f>INDEX('dmc2564 ข้อมูลดิบ'!$C$3:$CR$167,MATCH($C35,'dmc2564 ข้อมูลดิบ'!$C$3:$C$165,0),32)</f>
        <v>15</v>
      </c>
      <c r="N34" s="104">
        <f>INDEX('dmc2564 ข้อมูลดิบ'!$C$3:$CR$167,MATCH($C35,'dmc2564 ข้อมูลดิบ'!$C$3:$C$165,0),36)</f>
        <v>15</v>
      </c>
      <c r="O34" s="104">
        <f>INDEX('dmc2564 ข้อมูลดิบ'!$C$3:$CR$167,MATCH($C35,'dmc2564 ข้อมูลดิบ'!$C$3:$C$165,0),40)</f>
        <v>12</v>
      </c>
      <c r="P34" s="104">
        <f t="shared" si="4"/>
        <v>70</v>
      </c>
      <c r="Q34" s="104">
        <f>INDEX('dmc2564 ข้อมูลดิบ'!$C$3:$CR$167,MATCH($C35,'dmc2564 ข้อมูลดิบ'!$C$3:$C$165,0),48)</f>
        <v>1</v>
      </c>
      <c r="R34" s="104">
        <f>INDEX('dmc2564 ข้อมูลดิบ'!$C$3:$CR$167,MATCH($C35,'dmc2564 ข้อมูลดิบ'!$C$3:$C$165,0),52)</f>
        <v>3</v>
      </c>
      <c r="S34" s="104">
        <f>INDEX('dmc2564 ข้อมูลดิบ'!$C$3:$CR$167,MATCH($C35,'dmc2564 ข้อมูลดิบ'!$C$3:$C$165,0),56)</f>
        <v>7</v>
      </c>
      <c r="T34" s="104">
        <f t="shared" si="5"/>
        <v>11</v>
      </c>
      <c r="U34" s="106">
        <f t="shared" si="0"/>
        <v>98</v>
      </c>
    </row>
    <row r="35" spans="2:21" ht="21" customHeight="1">
      <c r="B35" s="122"/>
      <c r="C35" s="103">
        <v>64020126</v>
      </c>
      <c r="D35" s="148" t="s">
        <v>1</v>
      </c>
      <c r="E35" s="107">
        <f t="shared" ref="E35:T35" si="11">E33+E34</f>
        <v>15</v>
      </c>
      <c r="F35" s="106">
        <f t="shared" si="11"/>
        <v>0</v>
      </c>
      <c r="G35" s="106">
        <f t="shared" si="11"/>
        <v>24</v>
      </c>
      <c r="H35" s="106">
        <f t="shared" si="11"/>
        <v>16</v>
      </c>
      <c r="I35" s="106">
        <f t="shared" si="11"/>
        <v>40</v>
      </c>
      <c r="J35" s="106">
        <f t="shared" si="11"/>
        <v>20</v>
      </c>
      <c r="K35" s="106">
        <f t="shared" si="11"/>
        <v>25</v>
      </c>
      <c r="L35" s="108">
        <f t="shared" si="11"/>
        <v>21</v>
      </c>
      <c r="M35" s="106">
        <f t="shared" si="11"/>
        <v>31</v>
      </c>
      <c r="N35" s="106">
        <f t="shared" si="11"/>
        <v>22</v>
      </c>
      <c r="O35" s="106">
        <f t="shared" si="11"/>
        <v>22</v>
      </c>
      <c r="P35" s="106">
        <f t="shared" si="11"/>
        <v>141</v>
      </c>
      <c r="Q35" s="106">
        <f t="shared" si="11"/>
        <v>15</v>
      </c>
      <c r="R35" s="106">
        <f t="shared" si="11"/>
        <v>18</v>
      </c>
      <c r="S35" s="106">
        <f t="shared" si="11"/>
        <v>14</v>
      </c>
      <c r="T35" s="106">
        <f t="shared" si="11"/>
        <v>47</v>
      </c>
      <c r="U35" s="106">
        <f t="shared" si="0"/>
        <v>228</v>
      </c>
    </row>
    <row r="36" spans="2:21" ht="21" customHeight="1" thickBot="1">
      <c r="B36" s="154"/>
      <c r="C36" s="179" t="s">
        <v>580</v>
      </c>
      <c r="D36" s="149" t="s">
        <v>15</v>
      </c>
      <c r="E36" s="111"/>
      <c r="F36" s="112">
        <f>INDEX('dmc2564 ข้อมูลดิบ'!$C$3:$CR$167,MATCH($C35,'dmc2564 ข้อมูลดิบ'!$C$3:$C$165,0),6)</f>
        <v>0</v>
      </c>
      <c r="G36" s="112">
        <f>INDEX('dmc2564 ข้อมูลดิบ'!$C$3:$CR$167,MATCH($C35,'dmc2564 ข้อมูลดิบ'!$C$3:$C$165,0),10)</f>
        <v>1</v>
      </c>
      <c r="H36" s="112">
        <f>INDEX('dmc2564 ข้อมูลดิบ'!$C$3:$CR$167,MATCH($C35,'dmc2564 ข้อมูลดิบ'!$C$3:$C$165,0),14)</f>
        <v>1</v>
      </c>
      <c r="I36" s="112">
        <f>SUM(F36:H36)</f>
        <v>2</v>
      </c>
      <c r="J36" s="112">
        <f>INDEX('dmc2564 ข้อมูลดิบ'!$C$3:$CR$167,MATCH($C35,'dmc2564 ข้อมูลดิบ'!$C$3:$C$165,0),22)</f>
        <v>1</v>
      </c>
      <c r="K36" s="112">
        <f>INDEX('dmc2564 ข้อมูลดิบ'!$C$3:$CR$167,MATCH($C35,'dmc2564 ข้อมูลดิบ'!$C$3:$C$165,0),26)</f>
        <v>1</v>
      </c>
      <c r="L36" s="111">
        <f>INDEX('dmc2564 ข้อมูลดิบ'!$C$3:$CR$167,MATCH($C35,'dmc2564 ข้อมูลดิบ'!$C$3:$C$165,0),30)</f>
        <v>1</v>
      </c>
      <c r="M36" s="112">
        <f>INDEX('dmc2564 ข้อมูลดิบ'!$C$3:$CR$167,MATCH($C35,'dmc2564 ข้อมูลดิบ'!$C$3:$C$165,0),34)</f>
        <v>1</v>
      </c>
      <c r="N36" s="112">
        <f>INDEX('dmc2564 ข้อมูลดิบ'!$C$3:$CR$167,MATCH($C35,'dmc2564 ข้อมูลดิบ'!$C$3:$C$165,0),38)</f>
        <v>1</v>
      </c>
      <c r="O36" s="112">
        <f>INDEX('dmc2564 ข้อมูลดิบ'!$C$3:$CR$167,MATCH($C35,'dmc2564 ข้อมูลดิบ'!$C$3:$C$165,0),42)</f>
        <v>1</v>
      </c>
      <c r="P36" s="112">
        <f>J36+K36+L36+M36+N36+O36</f>
        <v>6</v>
      </c>
      <c r="Q36" s="112">
        <f>INDEX('dmc2564 ข้อมูลดิบ'!$C$3:$CR$167,MATCH($C35,'dmc2564 ข้อมูลดิบ'!$C$3:$C$165,0),50)</f>
        <v>1</v>
      </c>
      <c r="R36" s="112">
        <f>INDEX('dmc2564 ข้อมูลดิบ'!$C$3:$CR$167,MATCH($C35,'dmc2564 ข้อมูลดิบ'!$C$3:$C$165,0),54)</f>
        <v>1</v>
      </c>
      <c r="S36" s="112">
        <f>INDEX('dmc2564 ข้อมูลดิบ'!$C$3:$CR$167,MATCH($C35,'dmc2564 ข้อมูลดิบ'!$C$3:$C$165,0),58)</f>
        <v>1</v>
      </c>
      <c r="T36" s="112">
        <f>Q36+R36+S36</f>
        <v>3</v>
      </c>
      <c r="U36" s="113">
        <f t="shared" si="0"/>
        <v>11</v>
      </c>
    </row>
    <row r="37" spans="2:21" ht="21" customHeight="1" thickTop="1">
      <c r="B37" s="122">
        <v>9</v>
      </c>
      <c r="C37" s="118" t="s">
        <v>188</v>
      </c>
      <c r="D37" s="150" t="s">
        <v>18</v>
      </c>
      <c r="E37" s="86">
        <f>VLOOKUP(C39,'จำนวนครู 25มิย64'!$A$3:$E$164,3,TRUE)</f>
        <v>2</v>
      </c>
      <c r="F37" s="86">
        <f>INDEX('dmc2564 ข้อมูลดิบ'!$C$3:$CR$167,MATCH($C39,'dmc2564 ข้อมูลดิบ'!$C$3:$C$165,0),3)</f>
        <v>0</v>
      </c>
      <c r="G37" s="86">
        <f>INDEX('dmc2564 ข้อมูลดิบ'!$C$3:$CR$167,MATCH($C39,'dmc2564 ข้อมูลดิบ'!$C$3:$C$165,0),7)</f>
        <v>6</v>
      </c>
      <c r="H37" s="86">
        <f>INDEX('dmc2564 ข้อมูลดิบ'!$C$3:$CR$167,MATCH($C39,'dmc2564 ข้อมูลดิบ'!$C$3:$C$165,0),11)</f>
        <v>5</v>
      </c>
      <c r="I37" s="86">
        <f t="shared" si="3"/>
        <v>11</v>
      </c>
      <c r="J37" s="86">
        <f>INDEX('dmc2564 ข้อมูลดิบ'!$C$3:$CR$167,MATCH($C39,'dmc2564 ข้อมูลดิบ'!$C$3:$C$165,0),19)</f>
        <v>8</v>
      </c>
      <c r="K37" s="86">
        <f>INDEX('dmc2564 ข้อมูลดิบ'!$C$3:$CR$167,MATCH($C39,'dmc2564 ข้อมูลดิบ'!$C$3:$C$165,0),23)</f>
        <v>7</v>
      </c>
      <c r="L37" s="100">
        <f>INDEX('dmc2564 ข้อมูลดิบ'!$C$3:$CR$167,MATCH($C39,'dmc2564 ข้อมูลดิบ'!$C$3:$C$165,0),27)</f>
        <v>11</v>
      </c>
      <c r="M37" s="86">
        <f>INDEX('dmc2564 ข้อมูลดิบ'!$C$3:$CR$167,MATCH($C39,'dmc2564 ข้อมูลดิบ'!$C$3:$C$165,0),31)</f>
        <v>7</v>
      </c>
      <c r="N37" s="86">
        <f>INDEX('dmc2564 ข้อมูลดิบ'!$C$3:$CR$167,MATCH($C39,'dmc2564 ข้อมูลดิบ'!$C$3:$C$165,0),35)</f>
        <v>13</v>
      </c>
      <c r="O37" s="86">
        <f>INDEX('dmc2564 ข้อมูลดิบ'!$C$3:$CR$167,MATCH($C39,'dmc2564 ข้อมูลดิบ'!$C$3:$C$165,0),39)</f>
        <v>3</v>
      </c>
      <c r="P37" s="86">
        <f t="shared" si="4"/>
        <v>49</v>
      </c>
      <c r="Q37" s="86">
        <f>INDEX('dmc2564 ข้อมูลดิบ'!$C$3:$CR$167,MATCH($C39,'dmc2564 ข้อมูลดิบ'!$C$3:$C$165,0),47)</f>
        <v>0</v>
      </c>
      <c r="R37" s="86">
        <f>INDEX('dmc2564 ข้อมูลดิบ'!$C$3:$CR$167,MATCH($C39,'dmc2564 ข้อมูลดิบ'!$C$3:$C$165,0),51)</f>
        <v>0</v>
      </c>
      <c r="S37" s="86">
        <f>INDEX('dmc2564 ข้อมูลดิบ'!$C$3:$CR$167,MATCH($C39,'dmc2564 ข้อมูลดิบ'!$C$3:$C$165,0),55)</f>
        <v>0</v>
      </c>
      <c r="T37" s="86">
        <f t="shared" si="5"/>
        <v>0</v>
      </c>
      <c r="U37" s="101">
        <f t="shared" si="0"/>
        <v>60</v>
      </c>
    </row>
    <row r="38" spans="2:21" ht="21" customHeight="1">
      <c r="B38" s="122"/>
      <c r="C38" s="103" t="s">
        <v>189</v>
      </c>
      <c r="D38" s="147" t="s">
        <v>20</v>
      </c>
      <c r="E38" s="86">
        <f>VLOOKUP(C39,'จำนวนครู 25มิย64'!$A$3:$E$164,4,TRUE)</f>
        <v>4</v>
      </c>
      <c r="F38" s="104">
        <f>INDEX('dmc2564 ข้อมูลดิบ'!$C$3:$CR$167,MATCH($C39,'dmc2564 ข้อมูลดิบ'!$C$3:$C$165,0),4)</f>
        <v>0</v>
      </c>
      <c r="G38" s="104">
        <f>INDEX('dmc2564 ข้อมูลดิบ'!$C$3:$CR$167,MATCH($C39,'dmc2564 ข้อมูลดิบ'!$C$3:$C$165,0),8)</f>
        <v>5</v>
      </c>
      <c r="H38" s="104">
        <f>INDEX('dmc2564 ข้อมูลดิบ'!$C$3:$CR$167,MATCH($C39,'dmc2564 ข้อมูลดิบ'!$C$3:$C$165,0),12)</f>
        <v>9</v>
      </c>
      <c r="I38" s="104">
        <f t="shared" si="3"/>
        <v>14</v>
      </c>
      <c r="J38" s="104">
        <f>INDEX('dmc2564 ข้อมูลดิบ'!$C$3:$CR$167,MATCH($C39,'dmc2564 ข้อมูลดิบ'!$C$3:$C$165,0),20)</f>
        <v>3</v>
      </c>
      <c r="K38" s="104">
        <f>INDEX('dmc2564 ข้อมูลดิบ'!$C$3:$CR$167,MATCH($C39,'dmc2564 ข้อมูลดิบ'!$C$3:$C$165,0),24)</f>
        <v>3</v>
      </c>
      <c r="L38" s="105">
        <f>INDEX('dmc2564 ข้อมูลดิบ'!$C$3:$CR$167,MATCH($C39,'dmc2564 ข้อมูลดิบ'!$C$3:$C$165,0),28)</f>
        <v>5</v>
      </c>
      <c r="M38" s="104">
        <f>INDEX('dmc2564 ข้อมูลดิบ'!$C$3:$CR$167,MATCH($C39,'dmc2564 ข้อมูลดิบ'!$C$3:$C$165,0),32)</f>
        <v>6</v>
      </c>
      <c r="N38" s="104">
        <f>INDEX('dmc2564 ข้อมูลดิบ'!$C$3:$CR$167,MATCH($C39,'dmc2564 ข้อมูลดิบ'!$C$3:$C$165,0),36)</f>
        <v>4</v>
      </c>
      <c r="O38" s="104">
        <f>INDEX('dmc2564 ข้อมูลดิบ'!$C$3:$CR$167,MATCH($C39,'dmc2564 ข้อมูลดิบ'!$C$3:$C$165,0),40)</f>
        <v>7</v>
      </c>
      <c r="P38" s="104">
        <f t="shared" si="4"/>
        <v>28</v>
      </c>
      <c r="Q38" s="104">
        <f>INDEX('dmc2564 ข้อมูลดิบ'!$C$3:$CR$167,MATCH($C39,'dmc2564 ข้อมูลดิบ'!$C$3:$C$165,0),48)</f>
        <v>0</v>
      </c>
      <c r="R38" s="104">
        <f>INDEX('dmc2564 ข้อมูลดิบ'!$C$3:$CR$167,MATCH($C39,'dmc2564 ข้อมูลดิบ'!$C$3:$C$165,0),52)</f>
        <v>0</v>
      </c>
      <c r="S38" s="104">
        <f>INDEX('dmc2564 ข้อมูลดิบ'!$C$3:$CR$167,MATCH($C39,'dmc2564 ข้อมูลดิบ'!$C$3:$C$165,0),56)</f>
        <v>0</v>
      </c>
      <c r="T38" s="104">
        <f t="shared" si="5"/>
        <v>0</v>
      </c>
      <c r="U38" s="106">
        <f t="shared" si="0"/>
        <v>42</v>
      </c>
    </row>
    <row r="39" spans="2:21" ht="21" customHeight="1">
      <c r="B39" s="122"/>
      <c r="C39" s="103">
        <v>64020128</v>
      </c>
      <c r="D39" s="148" t="s">
        <v>1</v>
      </c>
      <c r="E39" s="107">
        <f t="shared" ref="E39:T39" si="12">E37+E38</f>
        <v>6</v>
      </c>
      <c r="F39" s="106">
        <f t="shared" si="12"/>
        <v>0</v>
      </c>
      <c r="G39" s="106">
        <f t="shared" si="12"/>
        <v>11</v>
      </c>
      <c r="H39" s="106">
        <f t="shared" si="12"/>
        <v>14</v>
      </c>
      <c r="I39" s="106">
        <f t="shared" si="12"/>
        <v>25</v>
      </c>
      <c r="J39" s="106">
        <f t="shared" si="12"/>
        <v>11</v>
      </c>
      <c r="K39" s="106">
        <f t="shared" si="12"/>
        <v>10</v>
      </c>
      <c r="L39" s="108">
        <f t="shared" si="12"/>
        <v>16</v>
      </c>
      <c r="M39" s="106">
        <f t="shared" si="12"/>
        <v>13</v>
      </c>
      <c r="N39" s="106">
        <f t="shared" si="12"/>
        <v>17</v>
      </c>
      <c r="O39" s="106">
        <f t="shared" si="12"/>
        <v>10</v>
      </c>
      <c r="P39" s="106">
        <f t="shared" si="12"/>
        <v>77</v>
      </c>
      <c r="Q39" s="106">
        <f t="shared" si="12"/>
        <v>0</v>
      </c>
      <c r="R39" s="106">
        <f t="shared" si="12"/>
        <v>0</v>
      </c>
      <c r="S39" s="106">
        <f t="shared" si="12"/>
        <v>0</v>
      </c>
      <c r="T39" s="106">
        <f t="shared" si="12"/>
        <v>0</v>
      </c>
      <c r="U39" s="106">
        <f t="shared" si="0"/>
        <v>102</v>
      </c>
    </row>
    <row r="40" spans="2:21" ht="21" customHeight="1" thickBot="1">
      <c r="B40" s="154"/>
      <c r="C40" s="179" t="s">
        <v>575</v>
      </c>
      <c r="D40" s="149" t="s">
        <v>15</v>
      </c>
      <c r="E40" s="111"/>
      <c r="F40" s="112">
        <f>INDEX('dmc2564 ข้อมูลดิบ'!$C$3:$CR$167,MATCH($C39,'dmc2564 ข้อมูลดิบ'!$C$3:$C$165,0),6)</f>
        <v>0</v>
      </c>
      <c r="G40" s="112">
        <f>INDEX('dmc2564 ข้อมูลดิบ'!$C$3:$CR$167,MATCH($C39,'dmc2564 ข้อมูลดิบ'!$C$3:$C$165,0),10)</f>
        <v>1</v>
      </c>
      <c r="H40" s="112">
        <f>INDEX('dmc2564 ข้อมูลดิบ'!$C$3:$CR$167,MATCH($C39,'dmc2564 ข้อมูลดิบ'!$C$3:$C$165,0),14)</f>
        <v>1</v>
      </c>
      <c r="I40" s="112">
        <f>SUM(F40:H40)</f>
        <v>2</v>
      </c>
      <c r="J40" s="112">
        <f>INDEX('dmc2564 ข้อมูลดิบ'!$C$3:$CR$167,MATCH($C39,'dmc2564 ข้อมูลดิบ'!$C$3:$C$165,0),22)</f>
        <v>1</v>
      </c>
      <c r="K40" s="112">
        <f>INDEX('dmc2564 ข้อมูลดิบ'!$C$3:$CR$167,MATCH($C39,'dmc2564 ข้อมูลดิบ'!$C$3:$C$165,0),26)</f>
        <v>1</v>
      </c>
      <c r="L40" s="111">
        <f>INDEX('dmc2564 ข้อมูลดิบ'!$C$3:$CR$167,MATCH($C39,'dmc2564 ข้อมูลดิบ'!$C$3:$C$165,0),30)</f>
        <v>1</v>
      </c>
      <c r="M40" s="112">
        <f>INDEX('dmc2564 ข้อมูลดิบ'!$C$3:$CR$167,MATCH($C39,'dmc2564 ข้อมูลดิบ'!$C$3:$C$165,0),34)</f>
        <v>1</v>
      </c>
      <c r="N40" s="112">
        <f>INDEX('dmc2564 ข้อมูลดิบ'!$C$3:$CR$167,MATCH($C39,'dmc2564 ข้อมูลดิบ'!$C$3:$C$165,0),38)</f>
        <v>1</v>
      </c>
      <c r="O40" s="112">
        <f>INDEX('dmc2564 ข้อมูลดิบ'!$C$3:$CR$167,MATCH($C39,'dmc2564 ข้อมูลดิบ'!$C$3:$C$165,0),42)</f>
        <v>1</v>
      </c>
      <c r="P40" s="112">
        <f>J40+K40+L40+M40+N40+O40</f>
        <v>6</v>
      </c>
      <c r="Q40" s="112">
        <f>INDEX('dmc2564 ข้อมูลดิบ'!$C$3:$CR$167,MATCH($C39,'dmc2564 ข้อมูลดิบ'!$C$3:$C$165,0),50)</f>
        <v>0</v>
      </c>
      <c r="R40" s="112">
        <f>INDEX('dmc2564 ข้อมูลดิบ'!$C$3:$CR$167,MATCH($C39,'dmc2564 ข้อมูลดิบ'!$C$3:$C$165,0),54)</f>
        <v>0</v>
      </c>
      <c r="S40" s="112">
        <f>INDEX('dmc2564 ข้อมูลดิบ'!$C$3:$CR$167,MATCH($C39,'dmc2564 ข้อมูลดิบ'!$C$3:$C$165,0),58)</f>
        <v>0</v>
      </c>
      <c r="T40" s="112">
        <f>Q40+R40+S40</f>
        <v>0</v>
      </c>
      <c r="U40" s="113">
        <f t="shared" si="0"/>
        <v>8</v>
      </c>
    </row>
    <row r="41" spans="2:21" ht="21" customHeight="1" thickTop="1">
      <c r="B41" s="122">
        <v>10</v>
      </c>
      <c r="C41" s="118" t="s">
        <v>345</v>
      </c>
      <c r="D41" s="150" t="s">
        <v>18</v>
      </c>
      <c r="E41" s="86">
        <f>VLOOKUP(C43,'จำนวนครู 25มิย64'!$A$3:$E$164,3,TRUE)</f>
        <v>2</v>
      </c>
      <c r="F41" s="86">
        <f>INDEX('dmc2564 ข้อมูลดิบ'!$C$3:$CR$167,MATCH($C43,'dmc2564 ข้อมูลดิบ'!$C$3:$C$165,0),3)</f>
        <v>5</v>
      </c>
      <c r="G41" s="86">
        <f>INDEX('dmc2564 ข้อมูลดิบ'!$C$3:$CR$167,MATCH($C43,'dmc2564 ข้อมูลดิบ'!$C$3:$C$165,0),7)</f>
        <v>4</v>
      </c>
      <c r="H41" s="86">
        <f>INDEX('dmc2564 ข้อมูลดิบ'!$C$3:$CR$167,MATCH($C43,'dmc2564 ข้อมูลดิบ'!$C$3:$C$165,0),11)</f>
        <v>14</v>
      </c>
      <c r="I41" s="86">
        <f t="shared" si="3"/>
        <v>23</v>
      </c>
      <c r="J41" s="86">
        <f>INDEX('dmc2564 ข้อมูลดิบ'!$C$3:$CR$167,MATCH($C43,'dmc2564 ข้อมูลดิบ'!$C$3:$C$165,0),19)</f>
        <v>8</v>
      </c>
      <c r="K41" s="86">
        <f>INDEX('dmc2564 ข้อมูลดิบ'!$C$3:$CR$167,MATCH($C43,'dmc2564 ข้อมูลดิบ'!$C$3:$C$165,0),23)</f>
        <v>4</v>
      </c>
      <c r="L41" s="100">
        <f>INDEX('dmc2564 ข้อมูลดิบ'!$C$3:$CR$167,MATCH($C43,'dmc2564 ข้อมูลดิบ'!$C$3:$C$165,0),27)</f>
        <v>4</v>
      </c>
      <c r="M41" s="86">
        <f>INDEX('dmc2564 ข้อมูลดิบ'!$C$3:$CR$167,MATCH($C43,'dmc2564 ข้อมูลดิบ'!$C$3:$C$165,0),31)</f>
        <v>8</v>
      </c>
      <c r="N41" s="86">
        <f>INDEX('dmc2564 ข้อมูลดิบ'!$C$3:$CR$167,MATCH($C43,'dmc2564 ข้อมูลดิบ'!$C$3:$C$165,0),35)</f>
        <v>7</v>
      </c>
      <c r="O41" s="86">
        <f>INDEX('dmc2564 ข้อมูลดิบ'!$C$3:$CR$167,MATCH($C43,'dmc2564 ข้อมูลดิบ'!$C$3:$C$165,0),39)</f>
        <v>9</v>
      </c>
      <c r="P41" s="86">
        <f t="shared" si="4"/>
        <v>40</v>
      </c>
      <c r="Q41" s="86">
        <f>INDEX('dmc2564 ข้อมูลดิบ'!$C$3:$CR$167,MATCH($C43,'dmc2564 ข้อมูลดิบ'!$C$3:$C$165,0),47)</f>
        <v>0</v>
      </c>
      <c r="R41" s="86">
        <f>INDEX('dmc2564 ข้อมูลดิบ'!$C$3:$CR$167,MATCH($C43,'dmc2564 ข้อมูลดิบ'!$C$3:$C$165,0),51)</f>
        <v>0</v>
      </c>
      <c r="S41" s="86">
        <f>INDEX('dmc2564 ข้อมูลดิบ'!$C$3:$CR$167,MATCH($C43,'dmc2564 ข้อมูลดิบ'!$C$3:$C$165,0),55)</f>
        <v>0</v>
      </c>
      <c r="T41" s="86">
        <f t="shared" si="5"/>
        <v>0</v>
      </c>
      <c r="U41" s="101">
        <f t="shared" si="0"/>
        <v>63</v>
      </c>
    </row>
    <row r="42" spans="2:21" ht="21" customHeight="1">
      <c r="B42" s="122"/>
      <c r="C42" s="103" t="s">
        <v>220</v>
      </c>
      <c r="D42" s="147" t="s">
        <v>20</v>
      </c>
      <c r="E42" s="86">
        <f>VLOOKUP(C43,'จำนวนครู 25มิย64'!$A$3:$E$164,4,TRUE)</f>
        <v>6</v>
      </c>
      <c r="F42" s="104">
        <f>INDEX('dmc2564 ข้อมูลดิบ'!$C$3:$CR$167,MATCH($C43,'dmc2564 ข้อมูลดิบ'!$C$3:$C$165,0),4)</f>
        <v>9</v>
      </c>
      <c r="G42" s="104">
        <f>INDEX('dmc2564 ข้อมูลดิบ'!$C$3:$CR$167,MATCH($C43,'dmc2564 ข้อมูลดิบ'!$C$3:$C$165,0),8)</f>
        <v>6</v>
      </c>
      <c r="H42" s="104">
        <f>INDEX('dmc2564 ข้อมูลดิบ'!$C$3:$CR$167,MATCH($C43,'dmc2564 ข้อมูลดิบ'!$C$3:$C$165,0),12)</f>
        <v>8</v>
      </c>
      <c r="I42" s="104">
        <f t="shared" si="3"/>
        <v>23</v>
      </c>
      <c r="J42" s="104">
        <f>INDEX('dmc2564 ข้อมูลดิบ'!$C$3:$CR$167,MATCH($C43,'dmc2564 ข้อมูลดิบ'!$C$3:$C$165,0),20)</f>
        <v>3</v>
      </c>
      <c r="K42" s="104">
        <f>INDEX('dmc2564 ข้อมูลดิบ'!$C$3:$CR$167,MATCH($C43,'dmc2564 ข้อมูลดิบ'!$C$3:$C$165,0),24)</f>
        <v>9</v>
      </c>
      <c r="L42" s="105">
        <f>INDEX('dmc2564 ข้อมูลดิบ'!$C$3:$CR$167,MATCH($C43,'dmc2564 ข้อมูลดิบ'!$C$3:$C$165,0),28)</f>
        <v>6</v>
      </c>
      <c r="M42" s="104">
        <f>INDEX('dmc2564 ข้อมูลดิบ'!$C$3:$CR$167,MATCH($C43,'dmc2564 ข้อมูลดิบ'!$C$3:$C$165,0),32)</f>
        <v>8</v>
      </c>
      <c r="N42" s="104">
        <f>INDEX('dmc2564 ข้อมูลดิบ'!$C$3:$CR$167,MATCH($C43,'dmc2564 ข้อมูลดิบ'!$C$3:$C$165,0),36)</f>
        <v>4</v>
      </c>
      <c r="O42" s="104">
        <f>INDEX('dmc2564 ข้อมูลดิบ'!$C$3:$CR$167,MATCH($C43,'dmc2564 ข้อมูลดิบ'!$C$3:$C$165,0),40)</f>
        <v>6</v>
      </c>
      <c r="P42" s="104">
        <f t="shared" si="4"/>
        <v>36</v>
      </c>
      <c r="Q42" s="104">
        <f>INDEX('dmc2564 ข้อมูลดิบ'!$C$3:$CR$167,MATCH($C43,'dmc2564 ข้อมูลดิบ'!$C$3:$C$165,0),48)</f>
        <v>0</v>
      </c>
      <c r="R42" s="104">
        <f>INDEX('dmc2564 ข้อมูลดิบ'!$C$3:$CR$167,MATCH($C43,'dmc2564 ข้อมูลดิบ'!$C$3:$C$165,0),52)</f>
        <v>0</v>
      </c>
      <c r="S42" s="104">
        <f>INDEX('dmc2564 ข้อมูลดิบ'!$C$3:$CR$167,MATCH($C43,'dmc2564 ข้อมูลดิบ'!$C$3:$C$165,0),56)</f>
        <v>0</v>
      </c>
      <c r="T42" s="104">
        <f t="shared" si="5"/>
        <v>0</v>
      </c>
      <c r="U42" s="106">
        <f t="shared" si="0"/>
        <v>59</v>
      </c>
    </row>
    <row r="43" spans="2:21" ht="21" customHeight="1">
      <c r="B43" s="122"/>
      <c r="C43" s="103">
        <v>64020130</v>
      </c>
      <c r="D43" s="148" t="s">
        <v>1</v>
      </c>
      <c r="E43" s="107">
        <f t="shared" ref="E43:T43" si="13">E41+E42</f>
        <v>8</v>
      </c>
      <c r="F43" s="106">
        <f t="shared" si="13"/>
        <v>14</v>
      </c>
      <c r="G43" s="106">
        <f t="shared" si="13"/>
        <v>10</v>
      </c>
      <c r="H43" s="106">
        <f t="shared" si="13"/>
        <v>22</v>
      </c>
      <c r="I43" s="106">
        <f t="shared" si="13"/>
        <v>46</v>
      </c>
      <c r="J43" s="106">
        <f t="shared" si="13"/>
        <v>11</v>
      </c>
      <c r="K43" s="106">
        <f t="shared" si="13"/>
        <v>13</v>
      </c>
      <c r="L43" s="108">
        <f t="shared" si="13"/>
        <v>10</v>
      </c>
      <c r="M43" s="106">
        <f t="shared" si="13"/>
        <v>16</v>
      </c>
      <c r="N43" s="106">
        <f t="shared" si="13"/>
        <v>11</v>
      </c>
      <c r="O43" s="106">
        <f t="shared" si="13"/>
        <v>15</v>
      </c>
      <c r="P43" s="106">
        <f t="shared" si="13"/>
        <v>76</v>
      </c>
      <c r="Q43" s="106">
        <f t="shared" si="13"/>
        <v>0</v>
      </c>
      <c r="R43" s="106">
        <f t="shared" si="13"/>
        <v>0</v>
      </c>
      <c r="S43" s="106">
        <f t="shared" si="13"/>
        <v>0</v>
      </c>
      <c r="T43" s="106">
        <f t="shared" si="13"/>
        <v>0</v>
      </c>
      <c r="U43" s="106">
        <f t="shared" si="0"/>
        <v>122</v>
      </c>
    </row>
    <row r="44" spans="2:21" ht="21" customHeight="1" thickBot="1">
      <c r="B44" s="154"/>
      <c r="C44" s="179" t="s">
        <v>581</v>
      </c>
      <c r="D44" s="149" t="s">
        <v>15</v>
      </c>
      <c r="E44" s="111"/>
      <c r="F44" s="112">
        <f>INDEX('dmc2564 ข้อมูลดิบ'!$C$3:$CR$167,MATCH($C43,'dmc2564 ข้อมูลดิบ'!$C$3:$C$165,0),6)</f>
        <v>1</v>
      </c>
      <c r="G44" s="112">
        <f>INDEX('dmc2564 ข้อมูลดิบ'!$C$3:$CR$167,MATCH($C43,'dmc2564 ข้อมูลดิบ'!$C$3:$C$165,0),10)</f>
        <v>1</v>
      </c>
      <c r="H44" s="112">
        <f>INDEX('dmc2564 ข้อมูลดิบ'!$C$3:$CR$167,MATCH($C43,'dmc2564 ข้อมูลดิบ'!$C$3:$C$165,0),14)</f>
        <v>1</v>
      </c>
      <c r="I44" s="112">
        <f>SUM(F44:H44)</f>
        <v>3</v>
      </c>
      <c r="J44" s="112">
        <f>INDEX('dmc2564 ข้อมูลดิบ'!$C$3:$CR$167,MATCH($C43,'dmc2564 ข้อมูลดิบ'!$C$3:$C$165,0),22)</f>
        <v>1</v>
      </c>
      <c r="K44" s="112">
        <f>INDEX('dmc2564 ข้อมูลดิบ'!$C$3:$CR$167,MATCH($C43,'dmc2564 ข้อมูลดิบ'!$C$3:$C$165,0),26)</f>
        <v>1</v>
      </c>
      <c r="L44" s="111">
        <f>INDEX('dmc2564 ข้อมูลดิบ'!$C$3:$CR$167,MATCH($C43,'dmc2564 ข้อมูลดิบ'!$C$3:$C$165,0),30)</f>
        <v>1</v>
      </c>
      <c r="M44" s="112">
        <f>INDEX('dmc2564 ข้อมูลดิบ'!$C$3:$CR$167,MATCH($C43,'dmc2564 ข้อมูลดิบ'!$C$3:$C$165,0),34)</f>
        <v>1</v>
      </c>
      <c r="N44" s="112">
        <f>INDEX('dmc2564 ข้อมูลดิบ'!$C$3:$CR$167,MATCH($C43,'dmc2564 ข้อมูลดิบ'!$C$3:$C$165,0),38)</f>
        <v>1</v>
      </c>
      <c r="O44" s="112">
        <f>INDEX('dmc2564 ข้อมูลดิบ'!$C$3:$CR$167,MATCH($C43,'dmc2564 ข้อมูลดิบ'!$C$3:$C$165,0),42)</f>
        <v>1</v>
      </c>
      <c r="P44" s="112">
        <f>J44+K44+L44+M44+N44+O44</f>
        <v>6</v>
      </c>
      <c r="Q44" s="112">
        <f>INDEX('dmc2564 ข้อมูลดิบ'!$C$3:$CR$167,MATCH($C43,'dmc2564 ข้อมูลดิบ'!$C$3:$C$165,0),50)</f>
        <v>0</v>
      </c>
      <c r="R44" s="112">
        <f>INDEX('dmc2564 ข้อมูลดิบ'!$C$3:$CR$167,MATCH($C43,'dmc2564 ข้อมูลดิบ'!$C$3:$C$165,0),54)</f>
        <v>0</v>
      </c>
      <c r="S44" s="112">
        <f>INDEX('dmc2564 ข้อมูลดิบ'!$C$3:$CR$167,MATCH($C43,'dmc2564 ข้อมูลดิบ'!$C$3:$C$165,0),58)</f>
        <v>0</v>
      </c>
      <c r="T44" s="112">
        <f>Q44+R44+S44</f>
        <v>0</v>
      </c>
      <c r="U44" s="113">
        <f t="shared" si="0"/>
        <v>9</v>
      </c>
    </row>
    <row r="45" spans="2:21" ht="21" customHeight="1" thickTop="1">
      <c r="B45" s="122">
        <v>11</v>
      </c>
      <c r="C45" s="118" t="s">
        <v>211</v>
      </c>
      <c r="D45" s="150" t="s">
        <v>18</v>
      </c>
      <c r="E45" s="86">
        <f>VLOOKUP(C47,'จำนวนครู 25มิย64'!$A$3:$E$164,3,TRUE)</f>
        <v>3</v>
      </c>
      <c r="F45" s="86">
        <f>INDEX('dmc2564 ข้อมูลดิบ'!$C$3:$CR$167,MATCH($C47,'dmc2564 ข้อมูลดิบ'!$C$3:$C$165,0),3)</f>
        <v>0</v>
      </c>
      <c r="G45" s="86">
        <f>INDEX('dmc2564 ข้อมูลดิบ'!$C$3:$CR$167,MATCH($C47,'dmc2564 ข้อมูลดิบ'!$C$3:$C$165,0),7)</f>
        <v>5</v>
      </c>
      <c r="H45" s="86">
        <f>INDEX('dmc2564 ข้อมูลดิบ'!$C$3:$CR$167,MATCH($C47,'dmc2564 ข้อมูลดิบ'!$C$3:$C$165,0),11)</f>
        <v>10</v>
      </c>
      <c r="I45" s="86">
        <f t="shared" si="3"/>
        <v>15</v>
      </c>
      <c r="J45" s="86">
        <f>INDEX('dmc2564 ข้อมูลดิบ'!$C$3:$CR$167,MATCH($C47,'dmc2564 ข้อมูลดิบ'!$C$3:$C$165,0),19)</f>
        <v>7</v>
      </c>
      <c r="K45" s="86">
        <f>INDEX('dmc2564 ข้อมูลดิบ'!$C$3:$CR$167,MATCH($C47,'dmc2564 ข้อมูลดิบ'!$C$3:$C$165,0),23)</f>
        <v>8</v>
      </c>
      <c r="L45" s="100">
        <f>INDEX('dmc2564 ข้อมูลดิบ'!$C$3:$CR$167,MATCH($C47,'dmc2564 ข้อมูลดิบ'!$C$3:$C$165,0),27)</f>
        <v>10</v>
      </c>
      <c r="M45" s="86">
        <f>INDEX('dmc2564 ข้อมูลดิบ'!$C$3:$CR$167,MATCH($C47,'dmc2564 ข้อมูลดิบ'!$C$3:$C$165,0),31)</f>
        <v>8</v>
      </c>
      <c r="N45" s="86">
        <f>INDEX('dmc2564 ข้อมูลดิบ'!$C$3:$CR$167,MATCH($C47,'dmc2564 ข้อมูลดิบ'!$C$3:$C$165,0),35)</f>
        <v>7</v>
      </c>
      <c r="O45" s="86">
        <f>INDEX('dmc2564 ข้อมูลดิบ'!$C$3:$CR$167,MATCH($C47,'dmc2564 ข้อมูลดิบ'!$C$3:$C$165,0),39)</f>
        <v>7</v>
      </c>
      <c r="P45" s="86">
        <f t="shared" si="4"/>
        <v>47</v>
      </c>
      <c r="Q45" s="86">
        <f>INDEX('dmc2564 ข้อมูลดิบ'!$C$3:$CR$167,MATCH($C47,'dmc2564 ข้อมูลดิบ'!$C$3:$C$165,0),47)</f>
        <v>2</v>
      </c>
      <c r="R45" s="86">
        <f>INDEX('dmc2564 ข้อมูลดิบ'!$C$3:$CR$167,MATCH($C47,'dmc2564 ข้อมูลดิบ'!$C$3:$C$165,0),51)</f>
        <v>12</v>
      </c>
      <c r="S45" s="86">
        <f>INDEX('dmc2564 ข้อมูลดิบ'!$C$3:$CR$167,MATCH($C47,'dmc2564 ข้อมูลดิบ'!$C$3:$C$165,0),55)</f>
        <v>9</v>
      </c>
      <c r="T45" s="86">
        <f t="shared" si="5"/>
        <v>23</v>
      </c>
      <c r="U45" s="101">
        <f t="shared" si="0"/>
        <v>85</v>
      </c>
    </row>
    <row r="46" spans="2:21" ht="21" customHeight="1">
      <c r="B46" s="122"/>
      <c r="C46" s="103" t="s">
        <v>212</v>
      </c>
      <c r="D46" s="147" t="s">
        <v>20</v>
      </c>
      <c r="E46" s="86">
        <f>VLOOKUP(C47,'จำนวนครู 25มิย64'!$A$3:$E$164,4,TRUE)</f>
        <v>12</v>
      </c>
      <c r="F46" s="104">
        <f>INDEX('dmc2564 ข้อมูลดิบ'!$C$3:$CR$167,MATCH($C47,'dmc2564 ข้อมูลดิบ'!$C$3:$C$165,0),4)</f>
        <v>0</v>
      </c>
      <c r="G46" s="104">
        <f>INDEX('dmc2564 ข้อมูลดิบ'!$C$3:$CR$167,MATCH($C47,'dmc2564 ข้อมูลดิบ'!$C$3:$C$165,0),8)</f>
        <v>2</v>
      </c>
      <c r="H46" s="104">
        <f>INDEX('dmc2564 ข้อมูลดิบ'!$C$3:$CR$167,MATCH($C47,'dmc2564 ข้อมูลดิบ'!$C$3:$C$165,0),12)</f>
        <v>7</v>
      </c>
      <c r="I46" s="104">
        <f t="shared" si="3"/>
        <v>9</v>
      </c>
      <c r="J46" s="104">
        <f>INDEX('dmc2564 ข้อมูลดิบ'!$C$3:$CR$167,MATCH($C47,'dmc2564 ข้อมูลดิบ'!$C$3:$C$165,0),20)</f>
        <v>7</v>
      </c>
      <c r="K46" s="104">
        <f>INDEX('dmc2564 ข้อมูลดิบ'!$C$3:$CR$167,MATCH($C47,'dmc2564 ข้อมูลดิบ'!$C$3:$C$165,0),24)</f>
        <v>4</v>
      </c>
      <c r="L46" s="105">
        <f>INDEX('dmc2564 ข้อมูลดิบ'!$C$3:$CR$167,MATCH($C47,'dmc2564 ข้อมูลดิบ'!$C$3:$C$165,0),28)</f>
        <v>8</v>
      </c>
      <c r="M46" s="104">
        <f>INDEX('dmc2564 ข้อมูลดิบ'!$C$3:$CR$167,MATCH($C47,'dmc2564 ข้อมูลดิบ'!$C$3:$C$165,0),32)</f>
        <v>4</v>
      </c>
      <c r="N46" s="104">
        <f>INDEX('dmc2564 ข้อมูลดิบ'!$C$3:$CR$167,MATCH($C47,'dmc2564 ข้อมูลดิบ'!$C$3:$C$165,0),36)</f>
        <v>12</v>
      </c>
      <c r="O46" s="104">
        <f>INDEX('dmc2564 ข้อมูลดิบ'!$C$3:$CR$167,MATCH($C47,'dmc2564 ข้อมูลดิบ'!$C$3:$C$165,0),40)</f>
        <v>5</v>
      </c>
      <c r="P46" s="104">
        <f t="shared" si="4"/>
        <v>40</v>
      </c>
      <c r="Q46" s="104">
        <f>INDEX('dmc2564 ข้อมูลดิบ'!$C$3:$CR$167,MATCH($C47,'dmc2564 ข้อมูลดิบ'!$C$3:$C$165,0),48)</f>
        <v>6</v>
      </c>
      <c r="R46" s="104">
        <f>INDEX('dmc2564 ข้อมูลดิบ'!$C$3:$CR$167,MATCH($C47,'dmc2564 ข้อมูลดิบ'!$C$3:$C$165,0),52)</f>
        <v>4</v>
      </c>
      <c r="S46" s="104">
        <f>INDEX('dmc2564 ข้อมูลดิบ'!$C$3:$CR$167,MATCH($C47,'dmc2564 ข้อมูลดิบ'!$C$3:$C$165,0),56)</f>
        <v>4</v>
      </c>
      <c r="T46" s="104">
        <f t="shared" si="5"/>
        <v>14</v>
      </c>
      <c r="U46" s="106">
        <f t="shared" si="0"/>
        <v>63</v>
      </c>
    </row>
    <row r="47" spans="2:21" ht="21" customHeight="1">
      <c r="B47" s="122"/>
      <c r="C47" s="103">
        <v>64020133</v>
      </c>
      <c r="D47" s="148" t="s">
        <v>1</v>
      </c>
      <c r="E47" s="107">
        <f t="shared" ref="E47:T47" si="14">E45+E46</f>
        <v>15</v>
      </c>
      <c r="F47" s="106">
        <f t="shared" si="14"/>
        <v>0</v>
      </c>
      <c r="G47" s="106">
        <f t="shared" si="14"/>
        <v>7</v>
      </c>
      <c r="H47" s="106">
        <f t="shared" si="14"/>
        <v>17</v>
      </c>
      <c r="I47" s="106">
        <f t="shared" si="14"/>
        <v>24</v>
      </c>
      <c r="J47" s="106">
        <f t="shared" si="14"/>
        <v>14</v>
      </c>
      <c r="K47" s="106">
        <f t="shared" si="14"/>
        <v>12</v>
      </c>
      <c r="L47" s="108">
        <f t="shared" si="14"/>
        <v>18</v>
      </c>
      <c r="M47" s="106">
        <f t="shared" si="14"/>
        <v>12</v>
      </c>
      <c r="N47" s="106">
        <f t="shared" si="14"/>
        <v>19</v>
      </c>
      <c r="O47" s="106">
        <f t="shared" si="14"/>
        <v>12</v>
      </c>
      <c r="P47" s="106">
        <f t="shared" si="14"/>
        <v>87</v>
      </c>
      <c r="Q47" s="106">
        <f t="shared" si="14"/>
        <v>8</v>
      </c>
      <c r="R47" s="106">
        <f t="shared" si="14"/>
        <v>16</v>
      </c>
      <c r="S47" s="106">
        <f t="shared" si="14"/>
        <v>13</v>
      </c>
      <c r="T47" s="106">
        <f t="shared" si="14"/>
        <v>37</v>
      </c>
      <c r="U47" s="106">
        <f t="shared" si="0"/>
        <v>148</v>
      </c>
    </row>
    <row r="48" spans="2:21" ht="21" customHeight="1" thickBot="1">
      <c r="B48" s="154"/>
      <c r="C48" s="179" t="s">
        <v>582</v>
      </c>
      <c r="D48" s="149" t="s">
        <v>15</v>
      </c>
      <c r="E48" s="111"/>
      <c r="F48" s="112">
        <f>INDEX('dmc2564 ข้อมูลดิบ'!$C$3:$CR$167,MATCH($C47,'dmc2564 ข้อมูลดิบ'!$C$3:$C$165,0),6)</f>
        <v>0</v>
      </c>
      <c r="G48" s="112">
        <f>INDEX('dmc2564 ข้อมูลดิบ'!$C$3:$CR$167,MATCH($C47,'dmc2564 ข้อมูลดิบ'!$C$3:$C$165,0),10)</f>
        <v>1</v>
      </c>
      <c r="H48" s="112">
        <f>INDEX('dmc2564 ข้อมูลดิบ'!$C$3:$CR$167,MATCH($C47,'dmc2564 ข้อมูลดิบ'!$C$3:$C$165,0),14)</f>
        <v>1</v>
      </c>
      <c r="I48" s="112">
        <f>SUM(F48:H48)</f>
        <v>2</v>
      </c>
      <c r="J48" s="112">
        <f>INDEX('dmc2564 ข้อมูลดิบ'!$C$3:$CR$167,MATCH($C47,'dmc2564 ข้อมูลดิบ'!$C$3:$C$165,0),22)</f>
        <v>1</v>
      </c>
      <c r="K48" s="112">
        <f>INDEX('dmc2564 ข้อมูลดิบ'!$C$3:$CR$167,MATCH($C47,'dmc2564 ข้อมูลดิบ'!$C$3:$C$165,0),26)</f>
        <v>1</v>
      </c>
      <c r="L48" s="111">
        <f>INDEX('dmc2564 ข้อมูลดิบ'!$C$3:$CR$167,MATCH($C47,'dmc2564 ข้อมูลดิบ'!$C$3:$C$165,0),30)</f>
        <v>1</v>
      </c>
      <c r="M48" s="112">
        <f>INDEX('dmc2564 ข้อมูลดิบ'!$C$3:$CR$167,MATCH($C47,'dmc2564 ข้อมูลดิบ'!$C$3:$C$165,0),34)</f>
        <v>1</v>
      </c>
      <c r="N48" s="112">
        <f>INDEX('dmc2564 ข้อมูลดิบ'!$C$3:$CR$167,MATCH($C47,'dmc2564 ข้อมูลดิบ'!$C$3:$C$165,0),38)</f>
        <v>1</v>
      </c>
      <c r="O48" s="112">
        <f>INDEX('dmc2564 ข้อมูลดิบ'!$C$3:$CR$167,MATCH($C47,'dmc2564 ข้อมูลดิบ'!$C$3:$C$165,0),42)</f>
        <v>1</v>
      </c>
      <c r="P48" s="112">
        <f>J48+K48+L48+M48+N48+O48</f>
        <v>6</v>
      </c>
      <c r="Q48" s="112">
        <f>INDEX('dmc2564 ข้อมูลดิบ'!$C$3:$CR$167,MATCH($C47,'dmc2564 ข้อมูลดิบ'!$C$3:$C$165,0),50)</f>
        <v>1</v>
      </c>
      <c r="R48" s="112">
        <f>INDEX('dmc2564 ข้อมูลดิบ'!$C$3:$CR$167,MATCH($C47,'dmc2564 ข้อมูลดิบ'!$C$3:$C$165,0),54)</f>
        <v>1</v>
      </c>
      <c r="S48" s="112">
        <f>INDEX('dmc2564 ข้อมูลดิบ'!$C$3:$CR$167,MATCH($C47,'dmc2564 ข้อมูลดิบ'!$C$3:$C$165,0),58)</f>
        <v>1</v>
      </c>
      <c r="T48" s="112">
        <f>Q48+R48+S48</f>
        <v>3</v>
      </c>
      <c r="U48" s="113">
        <f t="shared" si="0"/>
        <v>11</v>
      </c>
    </row>
    <row r="49" spans="2:21" ht="21" customHeight="1" thickTop="1">
      <c r="B49" s="122">
        <v>12</v>
      </c>
      <c r="C49" s="118" t="s">
        <v>207</v>
      </c>
      <c r="D49" s="150" t="s">
        <v>18</v>
      </c>
      <c r="E49" s="86">
        <f>VLOOKUP(C51,'จำนวนครู 25มิย64'!$A$3:$E$164,3,TRUE)</f>
        <v>2</v>
      </c>
      <c r="F49" s="86">
        <f>INDEX('dmc2564 ข้อมูลดิบ'!$C$3:$CR$167,MATCH($C51,'dmc2564 ข้อมูลดิบ'!$C$3:$C$165,0),3)</f>
        <v>0</v>
      </c>
      <c r="G49" s="86">
        <f>INDEX('dmc2564 ข้อมูลดิบ'!$C$3:$CR$167,MATCH($C51,'dmc2564 ข้อมูลดิบ'!$C$3:$C$165,0),7)</f>
        <v>4</v>
      </c>
      <c r="H49" s="86">
        <f>INDEX('dmc2564 ข้อมูลดิบ'!$C$3:$CR$167,MATCH($C51,'dmc2564 ข้อมูลดิบ'!$C$3:$C$165,0),11)</f>
        <v>9</v>
      </c>
      <c r="I49" s="86">
        <f t="shared" si="3"/>
        <v>13</v>
      </c>
      <c r="J49" s="86">
        <f>INDEX('dmc2564 ข้อมูลดิบ'!$C$3:$CR$167,MATCH($C51,'dmc2564 ข้อมูลดิบ'!$C$3:$C$165,0),19)</f>
        <v>10</v>
      </c>
      <c r="K49" s="86">
        <f>INDEX('dmc2564 ข้อมูลดิบ'!$C$3:$CR$167,MATCH($C51,'dmc2564 ข้อมูลดิบ'!$C$3:$C$165,0),23)</f>
        <v>6</v>
      </c>
      <c r="L49" s="100">
        <f>INDEX('dmc2564 ข้อมูลดิบ'!$C$3:$CR$167,MATCH($C51,'dmc2564 ข้อมูลดิบ'!$C$3:$C$165,0),27)</f>
        <v>11</v>
      </c>
      <c r="M49" s="86">
        <f>INDEX('dmc2564 ข้อมูลดิบ'!$C$3:$CR$167,MATCH($C51,'dmc2564 ข้อมูลดิบ'!$C$3:$C$165,0),31)</f>
        <v>17</v>
      </c>
      <c r="N49" s="86">
        <f>INDEX('dmc2564 ข้อมูลดิบ'!$C$3:$CR$167,MATCH($C51,'dmc2564 ข้อมูลดิบ'!$C$3:$C$165,0),35)</f>
        <v>11</v>
      </c>
      <c r="O49" s="86">
        <f>INDEX('dmc2564 ข้อมูลดิบ'!$C$3:$CR$167,MATCH($C51,'dmc2564 ข้อมูลดิบ'!$C$3:$C$165,0),39)</f>
        <v>19</v>
      </c>
      <c r="P49" s="86">
        <f t="shared" si="4"/>
        <v>74</v>
      </c>
      <c r="Q49" s="86">
        <f>INDEX('dmc2564 ข้อมูลดิบ'!$C$3:$CR$167,MATCH($C51,'dmc2564 ข้อมูลดิบ'!$C$3:$C$165,0),47)</f>
        <v>18</v>
      </c>
      <c r="R49" s="86">
        <f>INDEX('dmc2564 ข้อมูลดิบ'!$C$3:$CR$167,MATCH($C51,'dmc2564 ข้อมูลดิบ'!$C$3:$C$165,0),51)</f>
        <v>15</v>
      </c>
      <c r="S49" s="86">
        <f>INDEX('dmc2564 ข้อมูลดิบ'!$C$3:$CR$167,MATCH($C51,'dmc2564 ข้อมูลดิบ'!$C$3:$C$165,0),55)</f>
        <v>5</v>
      </c>
      <c r="T49" s="86">
        <f t="shared" si="5"/>
        <v>38</v>
      </c>
      <c r="U49" s="101">
        <f t="shared" si="0"/>
        <v>125</v>
      </c>
    </row>
    <row r="50" spans="2:21" ht="21" customHeight="1">
      <c r="B50" s="122"/>
      <c r="C50" s="103" t="s">
        <v>208</v>
      </c>
      <c r="D50" s="147" t="s">
        <v>20</v>
      </c>
      <c r="E50" s="86">
        <f>VLOOKUP(C51,'จำนวนครู 25มิย64'!$A$3:$E$164,4,TRUE)</f>
        <v>13</v>
      </c>
      <c r="F50" s="104">
        <f>INDEX('dmc2564 ข้อมูลดิบ'!$C$3:$CR$167,MATCH($C51,'dmc2564 ข้อมูลดิบ'!$C$3:$C$165,0),4)</f>
        <v>0</v>
      </c>
      <c r="G50" s="104">
        <f>INDEX('dmc2564 ข้อมูลดิบ'!$C$3:$CR$167,MATCH($C51,'dmc2564 ข้อมูลดิบ'!$C$3:$C$165,0),8)</f>
        <v>6</v>
      </c>
      <c r="H50" s="104">
        <f>INDEX('dmc2564 ข้อมูลดิบ'!$C$3:$CR$167,MATCH($C51,'dmc2564 ข้อมูลดิบ'!$C$3:$C$165,0),12)</f>
        <v>11</v>
      </c>
      <c r="I50" s="104">
        <f t="shared" si="3"/>
        <v>17</v>
      </c>
      <c r="J50" s="104">
        <f>INDEX('dmc2564 ข้อมูลดิบ'!$C$3:$CR$167,MATCH($C51,'dmc2564 ข้อมูลดิบ'!$C$3:$C$165,0),20)</f>
        <v>6</v>
      </c>
      <c r="K50" s="104">
        <f>INDEX('dmc2564 ข้อมูลดิบ'!$C$3:$CR$167,MATCH($C51,'dmc2564 ข้อมูลดิบ'!$C$3:$C$165,0),24)</f>
        <v>13</v>
      </c>
      <c r="L50" s="105">
        <f>INDEX('dmc2564 ข้อมูลดิบ'!$C$3:$CR$167,MATCH($C51,'dmc2564 ข้อมูลดิบ'!$C$3:$C$165,0),28)</f>
        <v>13</v>
      </c>
      <c r="M50" s="104">
        <f>INDEX('dmc2564 ข้อมูลดิบ'!$C$3:$CR$167,MATCH($C51,'dmc2564 ข้อมูลดิบ'!$C$3:$C$165,0),32)</f>
        <v>16</v>
      </c>
      <c r="N50" s="104">
        <f>INDEX('dmc2564 ข้อมูลดิบ'!$C$3:$CR$167,MATCH($C51,'dmc2564 ข้อมูลดิบ'!$C$3:$C$165,0),36)</f>
        <v>11</v>
      </c>
      <c r="O50" s="104">
        <f>INDEX('dmc2564 ข้อมูลดิบ'!$C$3:$CR$167,MATCH($C51,'dmc2564 ข้อมูลดิบ'!$C$3:$C$165,0),40)</f>
        <v>4</v>
      </c>
      <c r="P50" s="104">
        <f t="shared" si="4"/>
        <v>63</v>
      </c>
      <c r="Q50" s="104">
        <f>INDEX('dmc2564 ข้อมูลดิบ'!$C$3:$CR$167,MATCH($C51,'dmc2564 ข้อมูลดิบ'!$C$3:$C$165,0),48)</f>
        <v>10</v>
      </c>
      <c r="R50" s="104">
        <f>INDEX('dmc2564 ข้อมูลดิบ'!$C$3:$CR$167,MATCH($C51,'dmc2564 ข้อมูลดิบ'!$C$3:$C$165,0),52)</f>
        <v>9</v>
      </c>
      <c r="S50" s="104">
        <f>INDEX('dmc2564 ข้อมูลดิบ'!$C$3:$CR$167,MATCH($C51,'dmc2564 ข้อมูลดิบ'!$C$3:$C$165,0),56)</f>
        <v>15</v>
      </c>
      <c r="T50" s="104">
        <f t="shared" si="5"/>
        <v>34</v>
      </c>
      <c r="U50" s="106">
        <f t="shared" si="0"/>
        <v>114</v>
      </c>
    </row>
    <row r="51" spans="2:21" ht="21" customHeight="1">
      <c r="B51" s="122"/>
      <c r="C51" s="103">
        <v>64020134</v>
      </c>
      <c r="D51" s="148" t="s">
        <v>1</v>
      </c>
      <c r="E51" s="107">
        <f t="shared" ref="E51:T51" si="15">E49+E50</f>
        <v>15</v>
      </c>
      <c r="F51" s="106">
        <f t="shared" si="15"/>
        <v>0</v>
      </c>
      <c r="G51" s="106">
        <f t="shared" si="15"/>
        <v>10</v>
      </c>
      <c r="H51" s="106">
        <f t="shared" si="15"/>
        <v>20</v>
      </c>
      <c r="I51" s="106">
        <f t="shared" si="15"/>
        <v>30</v>
      </c>
      <c r="J51" s="106">
        <f t="shared" si="15"/>
        <v>16</v>
      </c>
      <c r="K51" s="106">
        <f t="shared" si="15"/>
        <v>19</v>
      </c>
      <c r="L51" s="108">
        <f t="shared" si="15"/>
        <v>24</v>
      </c>
      <c r="M51" s="106">
        <f t="shared" si="15"/>
        <v>33</v>
      </c>
      <c r="N51" s="106">
        <f t="shared" si="15"/>
        <v>22</v>
      </c>
      <c r="O51" s="106">
        <f t="shared" si="15"/>
        <v>23</v>
      </c>
      <c r="P51" s="106">
        <f t="shared" si="15"/>
        <v>137</v>
      </c>
      <c r="Q51" s="106">
        <f t="shared" si="15"/>
        <v>28</v>
      </c>
      <c r="R51" s="106">
        <f t="shared" si="15"/>
        <v>24</v>
      </c>
      <c r="S51" s="106">
        <f t="shared" si="15"/>
        <v>20</v>
      </c>
      <c r="T51" s="106">
        <f t="shared" si="15"/>
        <v>72</v>
      </c>
      <c r="U51" s="106">
        <f t="shared" si="0"/>
        <v>239</v>
      </c>
    </row>
    <row r="52" spans="2:21" ht="21" customHeight="1" thickBot="1">
      <c r="B52" s="154"/>
      <c r="C52" s="179" t="s">
        <v>583</v>
      </c>
      <c r="D52" s="149" t="s">
        <v>15</v>
      </c>
      <c r="E52" s="111"/>
      <c r="F52" s="112">
        <f>INDEX('dmc2564 ข้อมูลดิบ'!$C$3:$CR$167,MATCH($C51,'dmc2564 ข้อมูลดิบ'!$C$3:$C$165,0),6)</f>
        <v>0</v>
      </c>
      <c r="G52" s="112">
        <f>INDEX('dmc2564 ข้อมูลดิบ'!$C$3:$CR$167,MATCH($C51,'dmc2564 ข้อมูลดิบ'!$C$3:$C$165,0),10)</f>
        <v>1</v>
      </c>
      <c r="H52" s="112">
        <f>INDEX('dmc2564 ข้อมูลดิบ'!$C$3:$CR$167,MATCH($C51,'dmc2564 ข้อมูลดิบ'!$C$3:$C$165,0),14)</f>
        <v>1</v>
      </c>
      <c r="I52" s="112">
        <f>SUM(F52:H52)</f>
        <v>2</v>
      </c>
      <c r="J52" s="112">
        <f>INDEX('dmc2564 ข้อมูลดิบ'!$C$3:$CR$167,MATCH($C51,'dmc2564 ข้อมูลดิบ'!$C$3:$C$165,0),22)</f>
        <v>1</v>
      </c>
      <c r="K52" s="112">
        <f>INDEX('dmc2564 ข้อมูลดิบ'!$C$3:$CR$167,MATCH($C51,'dmc2564 ข้อมูลดิบ'!$C$3:$C$165,0),26)</f>
        <v>1</v>
      </c>
      <c r="L52" s="111">
        <f>INDEX('dmc2564 ข้อมูลดิบ'!$C$3:$CR$167,MATCH($C51,'dmc2564 ข้อมูลดิบ'!$C$3:$C$165,0),30)</f>
        <v>1</v>
      </c>
      <c r="M52" s="112">
        <f>INDEX('dmc2564 ข้อมูลดิบ'!$C$3:$CR$167,MATCH($C51,'dmc2564 ข้อมูลดิบ'!$C$3:$C$165,0),34)</f>
        <v>1</v>
      </c>
      <c r="N52" s="112">
        <f>INDEX('dmc2564 ข้อมูลดิบ'!$C$3:$CR$167,MATCH($C51,'dmc2564 ข้อมูลดิบ'!$C$3:$C$165,0),38)</f>
        <v>1</v>
      </c>
      <c r="O52" s="112">
        <f>INDEX('dmc2564 ข้อมูลดิบ'!$C$3:$CR$167,MATCH($C51,'dmc2564 ข้อมูลดิบ'!$C$3:$C$165,0),42)</f>
        <v>1</v>
      </c>
      <c r="P52" s="112">
        <f>J52+K52+L52+M52+N52+O52</f>
        <v>6</v>
      </c>
      <c r="Q52" s="112">
        <f>INDEX('dmc2564 ข้อมูลดิบ'!$C$3:$CR$167,MATCH($C51,'dmc2564 ข้อมูลดิบ'!$C$3:$C$165,0),50)</f>
        <v>1</v>
      </c>
      <c r="R52" s="112">
        <f>INDEX('dmc2564 ข้อมูลดิบ'!$C$3:$CR$167,MATCH($C51,'dmc2564 ข้อมูลดิบ'!$C$3:$C$165,0),54)</f>
        <v>1</v>
      </c>
      <c r="S52" s="112">
        <f>INDEX('dmc2564 ข้อมูลดิบ'!$C$3:$CR$167,MATCH($C51,'dmc2564 ข้อมูลดิบ'!$C$3:$C$165,0),58)</f>
        <v>1</v>
      </c>
      <c r="T52" s="112">
        <f>Q52+R52+S52</f>
        <v>3</v>
      </c>
      <c r="U52" s="113">
        <f t="shared" si="0"/>
        <v>11</v>
      </c>
    </row>
    <row r="53" spans="2:21" ht="21" customHeight="1" thickTop="1">
      <c r="B53" s="102">
        <v>13</v>
      </c>
      <c r="C53" s="118" t="s">
        <v>209</v>
      </c>
      <c r="D53" s="150" t="s">
        <v>18</v>
      </c>
      <c r="E53" s="86">
        <f>VLOOKUP(C55,'จำนวนครู 25มิย64'!$A$3:$E$164,3,TRUE)</f>
        <v>0</v>
      </c>
      <c r="F53" s="86">
        <f>INDEX('dmc2564 ข้อมูลดิบ'!$C$3:$CR$167,MATCH($C55,'dmc2564 ข้อมูลดิบ'!$C$3:$C$165,0),3)</f>
        <v>0</v>
      </c>
      <c r="G53" s="86">
        <f>INDEX('dmc2564 ข้อมูลดิบ'!$C$3:$CR$167,MATCH($C55,'dmc2564 ข้อมูลดิบ'!$C$3:$C$165,0),7)</f>
        <v>5</v>
      </c>
      <c r="H53" s="86">
        <f>INDEX('dmc2564 ข้อมูลดิบ'!$C$3:$CR$167,MATCH($C55,'dmc2564 ข้อมูลดิบ'!$C$3:$C$165,0),11)</f>
        <v>0</v>
      </c>
      <c r="I53" s="86">
        <f t="shared" si="3"/>
        <v>5</v>
      </c>
      <c r="J53" s="86">
        <f>INDEX('dmc2564 ข้อมูลดิบ'!$C$3:$CR$167,MATCH($C55,'dmc2564 ข้อมูลดิบ'!$C$3:$C$165,0),19)</f>
        <v>1</v>
      </c>
      <c r="K53" s="86">
        <f>INDEX('dmc2564 ข้อมูลดิบ'!$C$3:$CR$167,MATCH($C55,'dmc2564 ข้อมูลดิบ'!$C$3:$C$165,0),23)</f>
        <v>5</v>
      </c>
      <c r="L53" s="100">
        <f>INDEX('dmc2564 ข้อมูลดิบ'!$C$3:$CR$167,MATCH($C55,'dmc2564 ข้อมูลดิบ'!$C$3:$C$165,0),27)</f>
        <v>7</v>
      </c>
      <c r="M53" s="86">
        <f>INDEX('dmc2564 ข้อมูลดิบ'!$C$3:$CR$167,MATCH($C55,'dmc2564 ข้อมูลดิบ'!$C$3:$C$165,0),31)</f>
        <v>2</v>
      </c>
      <c r="N53" s="86">
        <f>INDEX('dmc2564 ข้อมูลดิบ'!$C$3:$CR$167,MATCH($C55,'dmc2564 ข้อมูลดิบ'!$C$3:$C$165,0),35)</f>
        <v>1</v>
      </c>
      <c r="O53" s="86">
        <f>INDEX('dmc2564 ข้อมูลดิบ'!$C$3:$CR$167,MATCH($C55,'dmc2564 ข้อมูลดิบ'!$C$3:$C$165,0),39)</f>
        <v>6</v>
      </c>
      <c r="P53" s="86">
        <f t="shared" si="4"/>
        <v>22</v>
      </c>
      <c r="Q53" s="86">
        <f>INDEX('dmc2564 ข้อมูลดิบ'!$C$3:$CR$167,MATCH($C55,'dmc2564 ข้อมูลดิบ'!$C$3:$C$165,0),47)</f>
        <v>0</v>
      </c>
      <c r="R53" s="86">
        <f>INDEX('dmc2564 ข้อมูลดิบ'!$C$3:$CR$167,MATCH($C55,'dmc2564 ข้อมูลดิบ'!$C$3:$C$165,0),51)</f>
        <v>0</v>
      </c>
      <c r="S53" s="86">
        <f>INDEX('dmc2564 ข้อมูลดิบ'!$C$3:$CR$167,MATCH($C55,'dmc2564 ข้อมูลดิบ'!$C$3:$C$165,0),55)</f>
        <v>0</v>
      </c>
      <c r="T53" s="86">
        <f t="shared" si="5"/>
        <v>0</v>
      </c>
      <c r="U53" s="101">
        <f t="shared" si="0"/>
        <v>27</v>
      </c>
    </row>
    <row r="54" spans="2:21" ht="21" customHeight="1">
      <c r="B54" s="102"/>
      <c r="C54" s="103" t="s">
        <v>210</v>
      </c>
      <c r="D54" s="147" t="s">
        <v>20</v>
      </c>
      <c r="E54" s="86">
        <f>VLOOKUP(C55,'จำนวนครู 25มิย64'!$A$3:$E$164,4,TRUE)</f>
        <v>4</v>
      </c>
      <c r="F54" s="104">
        <f>INDEX('dmc2564 ข้อมูลดิบ'!$C$3:$CR$167,MATCH($C55,'dmc2564 ข้อมูลดิบ'!$C$3:$C$165,0),4)</f>
        <v>0</v>
      </c>
      <c r="G54" s="104">
        <f>INDEX('dmc2564 ข้อมูลดิบ'!$C$3:$CR$167,MATCH($C55,'dmc2564 ข้อมูลดิบ'!$C$3:$C$165,0),8)</f>
        <v>3</v>
      </c>
      <c r="H54" s="104">
        <f>INDEX('dmc2564 ข้อมูลดิบ'!$C$3:$CR$167,MATCH($C55,'dmc2564 ข้อมูลดิบ'!$C$3:$C$165,0),12)</f>
        <v>4</v>
      </c>
      <c r="I54" s="104">
        <f t="shared" si="3"/>
        <v>7</v>
      </c>
      <c r="J54" s="104">
        <f>INDEX('dmc2564 ข้อมูลดิบ'!$C$3:$CR$167,MATCH($C55,'dmc2564 ข้อมูลดิบ'!$C$3:$C$165,0),20)</f>
        <v>5</v>
      </c>
      <c r="K54" s="104">
        <f>INDEX('dmc2564 ข้อมูลดิบ'!$C$3:$CR$167,MATCH($C55,'dmc2564 ข้อมูลดิบ'!$C$3:$C$165,0),24)</f>
        <v>2</v>
      </c>
      <c r="L54" s="105">
        <f>INDEX('dmc2564 ข้อมูลดิบ'!$C$3:$CR$167,MATCH($C55,'dmc2564 ข้อมูลดิบ'!$C$3:$C$165,0),28)</f>
        <v>3</v>
      </c>
      <c r="M54" s="104">
        <f>INDEX('dmc2564 ข้อมูลดิบ'!$C$3:$CR$167,MATCH($C55,'dmc2564 ข้อมูลดิบ'!$C$3:$C$165,0),32)</f>
        <v>1</v>
      </c>
      <c r="N54" s="104">
        <f>INDEX('dmc2564 ข้อมูลดิบ'!$C$3:$CR$167,MATCH($C55,'dmc2564 ข้อมูลดิบ'!$C$3:$C$165,0),36)</f>
        <v>3</v>
      </c>
      <c r="O54" s="104">
        <f>INDEX('dmc2564 ข้อมูลดิบ'!$C$3:$CR$167,MATCH($C55,'dmc2564 ข้อมูลดิบ'!$C$3:$C$165,0),40)</f>
        <v>6</v>
      </c>
      <c r="P54" s="104">
        <f t="shared" si="4"/>
        <v>20</v>
      </c>
      <c r="Q54" s="104">
        <f>INDEX('dmc2564 ข้อมูลดิบ'!$C$3:$CR$167,MATCH($C55,'dmc2564 ข้อมูลดิบ'!$C$3:$C$165,0),48)</f>
        <v>0</v>
      </c>
      <c r="R54" s="104">
        <f>INDEX('dmc2564 ข้อมูลดิบ'!$C$3:$CR$167,MATCH($C55,'dmc2564 ข้อมูลดิบ'!$C$3:$C$165,0),52)</f>
        <v>0</v>
      </c>
      <c r="S54" s="104">
        <f>INDEX('dmc2564 ข้อมูลดิบ'!$C$3:$CR$167,MATCH($C55,'dmc2564 ข้อมูลดิบ'!$C$3:$C$165,0),56)</f>
        <v>0</v>
      </c>
      <c r="T54" s="104">
        <f t="shared" si="5"/>
        <v>0</v>
      </c>
      <c r="U54" s="106">
        <f t="shared" si="0"/>
        <v>27</v>
      </c>
    </row>
    <row r="55" spans="2:21" ht="21" customHeight="1">
      <c r="B55" s="102"/>
      <c r="C55" s="103">
        <v>64020135</v>
      </c>
      <c r="D55" s="148" t="s">
        <v>1</v>
      </c>
      <c r="E55" s="107">
        <f t="shared" ref="E55:T55" si="16">E53+E54</f>
        <v>4</v>
      </c>
      <c r="F55" s="106">
        <f t="shared" si="16"/>
        <v>0</v>
      </c>
      <c r="G55" s="106">
        <f t="shared" si="16"/>
        <v>8</v>
      </c>
      <c r="H55" s="106">
        <f t="shared" si="16"/>
        <v>4</v>
      </c>
      <c r="I55" s="106">
        <f t="shared" si="16"/>
        <v>12</v>
      </c>
      <c r="J55" s="106">
        <f t="shared" si="16"/>
        <v>6</v>
      </c>
      <c r="K55" s="106">
        <f t="shared" si="16"/>
        <v>7</v>
      </c>
      <c r="L55" s="108">
        <f t="shared" si="16"/>
        <v>10</v>
      </c>
      <c r="M55" s="106">
        <f t="shared" si="16"/>
        <v>3</v>
      </c>
      <c r="N55" s="106">
        <f t="shared" si="16"/>
        <v>4</v>
      </c>
      <c r="O55" s="106">
        <f t="shared" si="16"/>
        <v>12</v>
      </c>
      <c r="P55" s="106">
        <f t="shared" si="16"/>
        <v>42</v>
      </c>
      <c r="Q55" s="106">
        <f t="shared" si="16"/>
        <v>0</v>
      </c>
      <c r="R55" s="106">
        <f t="shared" si="16"/>
        <v>0</v>
      </c>
      <c r="S55" s="106">
        <f t="shared" si="16"/>
        <v>0</v>
      </c>
      <c r="T55" s="106">
        <f t="shared" si="16"/>
        <v>0</v>
      </c>
      <c r="U55" s="106">
        <f t="shared" si="0"/>
        <v>54</v>
      </c>
    </row>
    <row r="56" spans="2:21" ht="21" customHeight="1" thickBot="1">
      <c r="B56" s="109"/>
      <c r="C56" s="179" t="s">
        <v>538</v>
      </c>
      <c r="D56" s="159" t="s">
        <v>15</v>
      </c>
      <c r="E56" s="111"/>
      <c r="F56" s="112">
        <f>INDEX('dmc2564 ข้อมูลดิบ'!$C$3:$CR$167,MATCH($C55,'dmc2564 ข้อมูลดิบ'!$C$3:$C$165,0),6)</f>
        <v>0</v>
      </c>
      <c r="G56" s="112">
        <f>INDEX('dmc2564 ข้อมูลดิบ'!$C$3:$CR$167,MATCH($C55,'dmc2564 ข้อมูลดิบ'!$C$3:$C$165,0),10)</f>
        <v>1</v>
      </c>
      <c r="H56" s="112">
        <f>INDEX('dmc2564 ข้อมูลดิบ'!$C$3:$CR$167,MATCH($C55,'dmc2564 ข้อมูลดิบ'!$C$3:$C$165,0),14)</f>
        <v>1</v>
      </c>
      <c r="I56" s="112">
        <f>SUM(F56:H56)</f>
        <v>2</v>
      </c>
      <c r="J56" s="112">
        <f>INDEX('dmc2564 ข้อมูลดิบ'!$C$3:$CR$167,MATCH($C55,'dmc2564 ข้อมูลดิบ'!$C$3:$C$165,0),22)</f>
        <v>1</v>
      </c>
      <c r="K56" s="112">
        <f>INDEX('dmc2564 ข้อมูลดิบ'!$C$3:$CR$167,MATCH($C55,'dmc2564 ข้อมูลดิบ'!$C$3:$C$165,0),26)</f>
        <v>1</v>
      </c>
      <c r="L56" s="111">
        <f>INDEX('dmc2564 ข้อมูลดิบ'!$C$3:$CR$167,MATCH($C55,'dmc2564 ข้อมูลดิบ'!$C$3:$C$165,0),30)</f>
        <v>1</v>
      </c>
      <c r="M56" s="112">
        <f>INDEX('dmc2564 ข้อมูลดิบ'!$C$3:$CR$167,MATCH($C55,'dmc2564 ข้อมูลดิบ'!$C$3:$C$165,0),34)</f>
        <v>1</v>
      </c>
      <c r="N56" s="112">
        <f>INDEX('dmc2564 ข้อมูลดิบ'!$C$3:$CR$167,MATCH($C55,'dmc2564 ข้อมูลดิบ'!$C$3:$C$165,0),38)</f>
        <v>1</v>
      </c>
      <c r="O56" s="112">
        <f>INDEX('dmc2564 ข้อมูลดิบ'!$C$3:$CR$167,MATCH($C55,'dmc2564 ข้อมูลดิบ'!$C$3:$C$165,0),42)</f>
        <v>1</v>
      </c>
      <c r="P56" s="112">
        <f>J56+K56+L56+M56+N56+O56</f>
        <v>6</v>
      </c>
      <c r="Q56" s="112">
        <f>INDEX('dmc2564 ข้อมูลดิบ'!$C$3:$CR$167,MATCH($C55,'dmc2564 ข้อมูลดิบ'!$C$3:$C$165,0),50)</f>
        <v>0</v>
      </c>
      <c r="R56" s="112">
        <f>INDEX('dmc2564 ข้อมูลดิบ'!$C$3:$CR$167,MATCH($C55,'dmc2564 ข้อมูลดิบ'!$C$3:$C$165,0),54)</f>
        <v>0</v>
      </c>
      <c r="S56" s="112">
        <f>INDEX('dmc2564 ข้อมูลดิบ'!$C$3:$CR$167,MATCH($C55,'dmc2564 ข้อมูลดิบ'!$C$3:$C$165,0),58)</f>
        <v>0</v>
      </c>
      <c r="T56" s="112">
        <f>Q56+R56+S56</f>
        <v>0</v>
      </c>
      <c r="U56" s="113">
        <f t="shared" si="0"/>
        <v>8</v>
      </c>
    </row>
    <row r="57" spans="2:21" ht="21" customHeight="1" thickTop="1">
      <c r="B57" s="122">
        <v>14</v>
      </c>
      <c r="C57" s="118" t="s">
        <v>213</v>
      </c>
      <c r="D57" s="150" t="s">
        <v>18</v>
      </c>
      <c r="E57" s="86">
        <f>VLOOKUP(C59,'จำนวนครู 25มิย64'!$A$3:$E$164,3,TRUE)</f>
        <v>0</v>
      </c>
      <c r="F57" s="86">
        <f>INDEX('dmc2564 ข้อมูลดิบ'!$C$3:$CR$167,MATCH($C59,'dmc2564 ข้อมูลดิบ'!$C$3:$C$165,0),3)</f>
        <v>0</v>
      </c>
      <c r="G57" s="86">
        <f>INDEX('dmc2564 ข้อมูลดิบ'!$C$3:$CR$167,MATCH($C59,'dmc2564 ข้อมูลดิบ'!$C$3:$C$165,0),7)</f>
        <v>0</v>
      </c>
      <c r="H57" s="86">
        <f>INDEX('dmc2564 ข้อมูลดิบ'!$C$3:$CR$167,MATCH($C59,'dmc2564 ข้อมูลดิบ'!$C$3:$C$165,0),11)</f>
        <v>0</v>
      </c>
      <c r="I57" s="86">
        <f t="shared" si="3"/>
        <v>0</v>
      </c>
      <c r="J57" s="86">
        <f>INDEX('dmc2564 ข้อมูลดิบ'!$C$3:$CR$167,MATCH($C59,'dmc2564 ข้อมูลดิบ'!$C$3:$C$165,0),19)</f>
        <v>0</v>
      </c>
      <c r="K57" s="86">
        <f>INDEX('dmc2564 ข้อมูลดิบ'!$C$3:$CR$167,MATCH($C59,'dmc2564 ข้อมูลดิบ'!$C$3:$C$165,0),23)</f>
        <v>1</v>
      </c>
      <c r="L57" s="100">
        <f>INDEX('dmc2564 ข้อมูลดิบ'!$C$3:$CR$167,MATCH($C59,'dmc2564 ข้อมูลดิบ'!$C$3:$C$165,0),27)</f>
        <v>1</v>
      </c>
      <c r="M57" s="86">
        <f>INDEX('dmc2564 ข้อมูลดิบ'!$C$3:$CR$167,MATCH($C59,'dmc2564 ข้อมูลดิบ'!$C$3:$C$165,0),31)</f>
        <v>1</v>
      </c>
      <c r="N57" s="86">
        <f>INDEX('dmc2564 ข้อมูลดิบ'!$C$3:$CR$167,MATCH($C59,'dmc2564 ข้อมูลดิบ'!$C$3:$C$165,0),35)</f>
        <v>1</v>
      </c>
      <c r="O57" s="86">
        <f>INDEX('dmc2564 ข้อมูลดิบ'!$C$3:$CR$167,MATCH($C59,'dmc2564 ข้อมูลดิบ'!$C$3:$C$165,0),39)</f>
        <v>1</v>
      </c>
      <c r="P57" s="86">
        <f t="shared" si="4"/>
        <v>5</v>
      </c>
      <c r="Q57" s="86">
        <f>INDEX('dmc2564 ข้อมูลดิบ'!$C$3:$CR$167,MATCH($C59,'dmc2564 ข้อมูลดิบ'!$C$3:$C$165,0),47)</f>
        <v>0</v>
      </c>
      <c r="R57" s="86">
        <f>INDEX('dmc2564 ข้อมูลดิบ'!$C$3:$CR$167,MATCH($C59,'dmc2564 ข้อมูลดิบ'!$C$3:$C$165,0),51)</f>
        <v>0</v>
      </c>
      <c r="S57" s="86">
        <f>INDEX('dmc2564 ข้อมูลดิบ'!$C$3:$CR$167,MATCH($C59,'dmc2564 ข้อมูลดิบ'!$C$3:$C$165,0),55)</f>
        <v>0</v>
      </c>
      <c r="T57" s="86">
        <f t="shared" si="5"/>
        <v>0</v>
      </c>
      <c r="U57" s="101">
        <f t="shared" si="0"/>
        <v>5</v>
      </c>
    </row>
    <row r="58" spans="2:21" ht="21" customHeight="1">
      <c r="B58" s="122"/>
      <c r="C58" s="103" t="s">
        <v>269</v>
      </c>
      <c r="D58" s="147" t="s">
        <v>20</v>
      </c>
      <c r="E58" s="86">
        <f>VLOOKUP(C59,'จำนวนครู 25มิย64'!$A$3:$E$164,4,TRUE)</f>
        <v>1</v>
      </c>
      <c r="F58" s="104">
        <f>INDEX('dmc2564 ข้อมูลดิบ'!$C$3:$CR$167,MATCH($C59,'dmc2564 ข้อมูลดิบ'!$C$3:$C$165,0),4)</f>
        <v>0</v>
      </c>
      <c r="G58" s="104">
        <f>INDEX('dmc2564 ข้อมูลดิบ'!$C$3:$CR$167,MATCH($C59,'dmc2564 ข้อมูลดิบ'!$C$3:$C$165,0),8)</f>
        <v>0</v>
      </c>
      <c r="H58" s="104">
        <f>INDEX('dmc2564 ข้อมูลดิบ'!$C$3:$CR$167,MATCH($C59,'dmc2564 ข้อมูลดิบ'!$C$3:$C$165,0),12)</f>
        <v>0</v>
      </c>
      <c r="I58" s="104">
        <f t="shared" si="3"/>
        <v>0</v>
      </c>
      <c r="J58" s="104">
        <f>INDEX('dmc2564 ข้อมูลดิบ'!$C$3:$CR$167,MATCH($C59,'dmc2564 ข้อมูลดิบ'!$C$3:$C$165,0),20)</f>
        <v>0</v>
      </c>
      <c r="K58" s="104">
        <f>INDEX('dmc2564 ข้อมูลดิบ'!$C$3:$CR$167,MATCH($C59,'dmc2564 ข้อมูลดิบ'!$C$3:$C$165,0),24)</f>
        <v>0</v>
      </c>
      <c r="L58" s="105">
        <f>INDEX('dmc2564 ข้อมูลดิบ'!$C$3:$CR$167,MATCH($C59,'dmc2564 ข้อมูลดิบ'!$C$3:$C$165,0),28)</f>
        <v>0</v>
      </c>
      <c r="M58" s="104">
        <f>INDEX('dmc2564 ข้อมูลดิบ'!$C$3:$CR$167,MATCH($C59,'dmc2564 ข้อมูลดิบ'!$C$3:$C$165,0),32)</f>
        <v>1</v>
      </c>
      <c r="N58" s="104">
        <f>INDEX('dmc2564 ข้อมูลดิบ'!$C$3:$CR$167,MATCH($C59,'dmc2564 ข้อมูลดิบ'!$C$3:$C$165,0),36)</f>
        <v>1</v>
      </c>
      <c r="O58" s="104">
        <f>INDEX('dmc2564 ข้อมูลดิบ'!$C$3:$CR$167,MATCH($C59,'dmc2564 ข้อมูลดิบ'!$C$3:$C$165,0),40)</f>
        <v>2</v>
      </c>
      <c r="P58" s="104">
        <f t="shared" si="4"/>
        <v>4</v>
      </c>
      <c r="Q58" s="104">
        <f>INDEX('dmc2564 ข้อมูลดิบ'!$C$3:$CR$167,MATCH($C59,'dmc2564 ข้อมูลดิบ'!$C$3:$C$165,0),48)</f>
        <v>0</v>
      </c>
      <c r="R58" s="104">
        <f>INDEX('dmc2564 ข้อมูลดิบ'!$C$3:$CR$167,MATCH($C59,'dmc2564 ข้อมูลดิบ'!$C$3:$C$165,0),52)</f>
        <v>0</v>
      </c>
      <c r="S58" s="104">
        <f>INDEX('dmc2564 ข้อมูลดิบ'!$C$3:$CR$167,MATCH($C59,'dmc2564 ข้อมูลดิบ'!$C$3:$C$165,0),56)</f>
        <v>0</v>
      </c>
      <c r="T58" s="104">
        <f t="shared" si="5"/>
        <v>0</v>
      </c>
      <c r="U58" s="106">
        <f t="shared" si="0"/>
        <v>4</v>
      </c>
    </row>
    <row r="59" spans="2:21" ht="21" customHeight="1">
      <c r="B59" s="122"/>
      <c r="C59" s="103">
        <v>64020136</v>
      </c>
      <c r="D59" s="148" t="s">
        <v>1</v>
      </c>
      <c r="E59" s="107">
        <f t="shared" ref="E59:T59" si="17">E57+E58</f>
        <v>1</v>
      </c>
      <c r="F59" s="106">
        <f t="shared" si="17"/>
        <v>0</v>
      </c>
      <c r="G59" s="106">
        <f t="shared" si="17"/>
        <v>0</v>
      </c>
      <c r="H59" s="106">
        <f t="shared" si="17"/>
        <v>0</v>
      </c>
      <c r="I59" s="106">
        <f t="shared" si="17"/>
        <v>0</v>
      </c>
      <c r="J59" s="106">
        <f t="shared" si="17"/>
        <v>0</v>
      </c>
      <c r="K59" s="106">
        <f t="shared" si="17"/>
        <v>1</v>
      </c>
      <c r="L59" s="108">
        <f t="shared" si="17"/>
        <v>1</v>
      </c>
      <c r="M59" s="106">
        <f t="shared" si="17"/>
        <v>2</v>
      </c>
      <c r="N59" s="106">
        <f t="shared" si="17"/>
        <v>2</v>
      </c>
      <c r="O59" s="106">
        <f t="shared" si="17"/>
        <v>3</v>
      </c>
      <c r="P59" s="106">
        <f t="shared" si="17"/>
        <v>9</v>
      </c>
      <c r="Q59" s="106">
        <f t="shared" si="17"/>
        <v>0</v>
      </c>
      <c r="R59" s="106">
        <f t="shared" si="17"/>
        <v>0</v>
      </c>
      <c r="S59" s="106">
        <f t="shared" si="17"/>
        <v>0</v>
      </c>
      <c r="T59" s="106">
        <f t="shared" si="17"/>
        <v>0</v>
      </c>
      <c r="U59" s="106">
        <f t="shared" si="0"/>
        <v>9</v>
      </c>
    </row>
    <row r="60" spans="2:21" ht="21" customHeight="1" thickBot="1">
      <c r="B60" s="154"/>
      <c r="C60" s="179" t="s">
        <v>537</v>
      </c>
      <c r="D60" s="149" t="s">
        <v>15</v>
      </c>
      <c r="E60" s="111"/>
      <c r="F60" s="112">
        <f>INDEX('dmc2564 ข้อมูลดิบ'!$C$3:$CR$167,MATCH($C59,'dmc2564 ข้อมูลดิบ'!$C$3:$C$165,0),6)</f>
        <v>0</v>
      </c>
      <c r="G60" s="112">
        <f>INDEX('dmc2564 ข้อมูลดิบ'!$C$3:$CR$167,MATCH($C59,'dmc2564 ข้อมูลดิบ'!$C$3:$C$165,0),10)</f>
        <v>0</v>
      </c>
      <c r="H60" s="112">
        <f>INDEX('dmc2564 ข้อมูลดิบ'!$C$3:$CR$167,MATCH($C59,'dmc2564 ข้อมูลดิบ'!$C$3:$C$165,0),14)</f>
        <v>0</v>
      </c>
      <c r="I60" s="112">
        <f>SUM(F60:H60)</f>
        <v>0</v>
      </c>
      <c r="J60" s="112">
        <f>INDEX('dmc2564 ข้อมูลดิบ'!$C$3:$CR$167,MATCH($C59,'dmc2564 ข้อมูลดิบ'!$C$3:$C$165,0),22)</f>
        <v>0</v>
      </c>
      <c r="K60" s="112">
        <f>INDEX('dmc2564 ข้อมูลดิบ'!$C$3:$CR$167,MATCH($C59,'dmc2564 ข้อมูลดิบ'!$C$3:$C$165,0),26)</f>
        <v>1</v>
      </c>
      <c r="L60" s="111">
        <f>INDEX('dmc2564 ข้อมูลดิบ'!$C$3:$CR$167,MATCH($C59,'dmc2564 ข้อมูลดิบ'!$C$3:$C$165,0),30)</f>
        <v>1</v>
      </c>
      <c r="M60" s="112">
        <f>INDEX('dmc2564 ข้อมูลดิบ'!$C$3:$CR$167,MATCH($C59,'dmc2564 ข้อมูลดิบ'!$C$3:$C$165,0),34)</f>
        <v>1</v>
      </c>
      <c r="N60" s="112">
        <f>INDEX('dmc2564 ข้อมูลดิบ'!$C$3:$CR$167,MATCH($C59,'dmc2564 ข้อมูลดิบ'!$C$3:$C$165,0),38)</f>
        <v>1</v>
      </c>
      <c r="O60" s="112">
        <f>INDEX('dmc2564 ข้อมูลดิบ'!$C$3:$CR$167,MATCH($C59,'dmc2564 ข้อมูลดิบ'!$C$3:$C$165,0),42)</f>
        <v>1</v>
      </c>
      <c r="P60" s="112">
        <f>J60+K60+L60+M60+N60+O60</f>
        <v>5</v>
      </c>
      <c r="Q60" s="112">
        <f>INDEX('dmc2564 ข้อมูลดิบ'!$C$3:$CR$167,MATCH($C59,'dmc2564 ข้อมูลดิบ'!$C$3:$C$165,0),50)</f>
        <v>0</v>
      </c>
      <c r="R60" s="112">
        <f>INDEX('dmc2564 ข้อมูลดิบ'!$C$3:$CR$167,MATCH($C59,'dmc2564 ข้อมูลดิบ'!$C$3:$C$165,0),54)</f>
        <v>0</v>
      </c>
      <c r="S60" s="112">
        <f>INDEX('dmc2564 ข้อมูลดิบ'!$C$3:$CR$167,MATCH($C59,'dmc2564 ข้อมูลดิบ'!$C$3:$C$165,0),58)</f>
        <v>0</v>
      </c>
      <c r="T60" s="112">
        <f>Q60+R60+S60</f>
        <v>0</v>
      </c>
      <c r="U60" s="113">
        <f t="shared" si="0"/>
        <v>5</v>
      </c>
    </row>
    <row r="61" spans="2:21" ht="21" customHeight="1" thickTop="1">
      <c r="B61" s="122">
        <v>15</v>
      </c>
      <c r="C61" s="118" t="s">
        <v>429</v>
      </c>
      <c r="D61" s="150" t="s">
        <v>18</v>
      </c>
      <c r="E61" s="86">
        <f>VLOOKUP(C63,'จำนวนครู 25มิย64'!$A$3:$E$164,3,TRUE)</f>
        <v>0</v>
      </c>
      <c r="F61" s="86">
        <f>INDEX('dmc2564 ข้อมูลดิบ'!$C$3:$CR$167,MATCH($C63,'dmc2564 ข้อมูลดิบ'!$C$3:$C$165,0),3)</f>
        <v>0</v>
      </c>
      <c r="G61" s="86">
        <f>INDEX('dmc2564 ข้อมูลดิบ'!$C$3:$CR$167,MATCH($C63,'dmc2564 ข้อมูลดิบ'!$C$3:$C$165,0),7)</f>
        <v>2</v>
      </c>
      <c r="H61" s="86">
        <f>INDEX('dmc2564 ข้อมูลดิบ'!$C$3:$CR$167,MATCH($C63,'dmc2564 ข้อมูลดิบ'!$C$3:$C$165,0),11)</f>
        <v>4</v>
      </c>
      <c r="I61" s="86">
        <f t="shared" si="3"/>
        <v>6</v>
      </c>
      <c r="J61" s="86">
        <f>INDEX('dmc2564 ข้อมูลดิบ'!$C$3:$CR$167,MATCH($C63,'dmc2564 ข้อมูลดิบ'!$C$3:$C$165,0),19)</f>
        <v>3</v>
      </c>
      <c r="K61" s="86">
        <f>INDEX('dmc2564 ข้อมูลดิบ'!$C$3:$CR$167,MATCH($C63,'dmc2564 ข้อมูลดิบ'!$C$3:$C$165,0),23)</f>
        <v>1</v>
      </c>
      <c r="L61" s="100">
        <f>INDEX('dmc2564 ข้อมูลดิบ'!$C$3:$CR$167,MATCH($C63,'dmc2564 ข้อมูลดิบ'!$C$3:$C$165,0),27)</f>
        <v>3</v>
      </c>
      <c r="M61" s="86">
        <f>INDEX('dmc2564 ข้อมูลดิบ'!$C$3:$CR$167,MATCH($C63,'dmc2564 ข้อมูลดิบ'!$C$3:$C$165,0),31)</f>
        <v>2</v>
      </c>
      <c r="N61" s="86">
        <f>INDEX('dmc2564 ข้อมูลดิบ'!$C$3:$CR$167,MATCH($C63,'dmc2564 ข้อมูลดิบ'!$C$3:$C$165,0),35)</f>
        <v>0</v>
      </c>
      <c r="O61" s="86">
        <f>INDEX('dmc2564 ข้อมูลดิบ'!$C$3:$CR$167,MATCH($C63,'dmc2564 ข้อมูลดิบ'!$C$3:$C$165,0),39)</f>
        <v>5</v>
      </c>
      <c r="P61" s="86">
        <f t="shared" si="4"/>
        <v>14</v>
      </c>
      <c r="Q61" s="86">
        <f>INDEX('dmc2564 ข้อมูลดิบ'!$C$3:$CR$167,MATCH($C63,'dmc2564 ข้อมูลดิบ'!$C$3:$C$165,0),47)</f>
        <v>0</v>
      </c>
      <c r="R61" s="86">
        <f>INDEX('dmc2564 ข้อมูลดิบ'!$C$3:$CR$167,MATCH($C63,'dmc2564 ข้อมูลดิบ'!$C$3:$C$165,0),51)</f>
        <v>0</v>
      </c>
      <c r="S61" s="86">
        <f>INDEX('dmc2564 ข้อมูลดิบ'!$C$3:$CR$167,MATCH($C63,'dmc2564 ข้อมูลดิบ'!$C$3:$C$165,0),55)</f>
        <v>0</v>
      </c>
      <c r="T61" s="86">
        <f t="shared" si="5"/>
        <v>0</v>
      </c>
      <c r="U61" s="101">
        <f t="shared" si="0"/>
        <v>20</v>
      </c>
    </row>
    <row r="62" spans="2:21" ht="21" customHeight="1">
      <c r="B62" s="122"/>
      <c r="C62" s="103" t="s">
        <v>501</v>
      </c>
      <c r="D62" s="147" t="s">
        <v>20</v>
      </c>
      <c r="E62" s="86">
        <f>VLOOKUP(C63,'จำนวนครู 25มิย64'!$A$3:$E$164,4,TRUE)</f>
        <v>3</v>
      </c>
      <c r="F62" s="104">
        <f>INDEX('dmc2564 ข้อมูลดิบ'!$C$3:$CR$167,MATCH($C63,'dmc2564 ข้อมูลดิบ'!$C$3:$C$165,0),4)</f>
        <v>2</v>
      </c>
      <c r="G62" s="104">
        <f>INDEX('dmc2564 ข้อมูลดิบ'!$C$3:$CR$167,MATCH($C63,'dmc2564 ข้อมูลดิบ'!$C$3:$C$165,0),8)</f>
        <v>0</v>
      </c>
      <c r="H62" s="104">
        <f>INDEX('dmc2564 ข้อมูลดิบ'!$C$3:$CR$167,MATCH($C63,'dmc2564 ข้อมูลดิบ'!$C$3:$C$165,0),12)</f>
        <v>3</v>
      </c>
      <c r="I62" s="104">
        <f t="shared" si="3"/>
        <v>5</v>
      </c>
      <c r="J62" s="104">
        <f>INDEX('dmc2564 ข้อมูลดิบ'!$C$3:$CR$167,MATCH($C63,'dmc2564 ข้อมูลดิบ'!$C$3:$C$165,0),20)</f>
        <v>2</v>
      </c>
      <c r="K62" s="104">
        <f>INDEX('dmc2564 ข้อมูลดิบ'!$C$3:$CR$167,MATCH($C63,'dmc2564 ข้อมูลดิบ'!$C$3:$C$165,0),24)</f>
        <v>3</v>
      </c>
      <c r="L62" s="105">
        <f>INDEX('dmc2564 ข้อมูลดิบ'!$C$3:$CR$167,MATCH($C63,'dmc2564 ข้อมูลดิบ'!$C$3:$C$165,0),28)</f>
        <v>5</v>
      </c>
      <c r="M62" s="104">
        <f>INDEX('dmc2564 ข้อมูลดิบ'!$C$3:$CR$167,MATCH($C63,'dmc2564 ข้อมูลดิบ'!$C$3:$C$165,0),32)</f>
        <v>3</v>
      </c>
      <c r="N62" s="104">
        <f>INDEX('dmc2564 ข้อมูลดิบ'!$C$3:$CR$167,MATCH($C63,'dmc2564 ข้อมูลดิบ'!$C$3:$C$165,0),36)</f>
        <v>0</v>
      </c>
      <c r="O62" s="104">
        <f>INDEX('dmc2564 ข้อมูลดิบ'!$C$3:$CR$167,MATCH($C63,'dmc2564 ข้อมูลดิบ'!$C$3:$C$165,0),40)</f>
        <v>3</v>
      </c>
      <c r="P62" s="104">
        <f t="shared" si="4"/>
        <v>16</v>
      </c>
      <c r="Q62" s="104">
        <f>INDEX('dmc2564 ข้อมูลดิบ'!$C$3:$CR$167,MATCH($C63,'dmc2564 ข้อมูลดิบ'!$C$3:$C$165,0),48)</f>
        <v>0</v>
      </c>
      <c r="R62" s="104">
        <f>INDEX('dmc2564 ข้อมูลดิบ'!$C$3:$CR$167,MATCH($C63,'dmc2564 ข้อมูลดิบ'!$C$3:$C$165,0),52)</f>
        <v>0</v>
      </c>
      <c r="S62" s="104">
        <f>INDEX('dmc2564 ข้อมูลดิบ'!$C$3:$CR$167,MATCH($C63,'dmc2564 ข้อมูลดิบ'!$C$3:$C$165,0),56)</f>
        <v>0</v>
      </c>
      <c r="T62" s="104">
        <f t="shared" si="5"/>
        <v>0</v>
      </c>
      <c r="U62" s="106">
        <f t="shared" si="0"/>
        <v>21</v>
      </c>
    </row>
    <row r="63" spans="2:21" ht="21" customHeight="1">
      <c r="B63" s="122"/>
      <c r="C63" s="103">
        <v>64020137</v>
      </c>
      <c r="D63" s="148" t="s">
        <v>1</v>
      </c>
      <c r="E63" s="107">
        <f t="shared" ref="E63:T63" si="18">E61+E62</f>
        <v>3</v>
      </c>
      <c r="F63" s="106">
        <f t="shared" si="18"/>
        <v>2</v>
      </c>
      <c r="G63" s="106">
        <f t="shared" si="18"/>
        <v>2</v>
      </c>
      <c r="H63" s="106">
        <f t="shared" si="18"/>
        <v>7</v>
      </c>
      <c r="I63" s="106">
        <f t="shared" si="18"/>
        <v>11</v>
      </c>
      <c r="J63" s="106">
        <f t="shared" si="18"/>
        <v>5</v>
      </c>
      <c r="K63" s="106">
        <f t="shared" si="18"/>
        <v>4</v>
      </c>
      <c r="L63" s="108">
        <f t="shared" si="18"/>
        <v>8</v>
      </c>
      <c r="M63" s="106">
        <f t="shared" si="18"/>
        <v>5</v>
      </c>
      <c r="N63" s="106">
        <f t="shared" si="18"/>
        <v>0</v>
      </c>
      <c r="O63" s="106">
        <f t="shared" si="18"/>
        <v>8</v>
      </c>
      <c r="P63" s="106">
        <f t="shared" si="18"/>
        <v>30</v>
      </c>
      <c r="Q63" s="106">
        <f t="shared" si="18"/>
        <v>0</v>
      </c>
      <c r="R63" s="106">
        <f t="shared" si="18"/>
        <v>0</v>
      </c>
      <c r="S63" s="106">
        <f t="shared" si="18"/>
        <v>0</v>
      </c>
      <c r="T63" s="106">
        <f t="shared" si="18"/>
        <v>0</v>
      </c>
      <c r="U63" s="106">
        <f t="shared" si="0"/>
        <v>41</v>
      </c>
    </row>
    <row r="64" spans="2:21" ht="21" customHeight="1" thickBot="1">
      <c r="B64" s="154"/>
      <c r="C64" s="179" t="s">
        <v>552</v>
      </c>
      <c r="D64" s="149" t="s">
        <v>15</v>
      </c>
      <c r="E64" s="111"/>
      <c r="F64" s="112">
        <f>INDEX('dmc2564 ข้อมูลดิบ'!$C$3:$CR$167,MATCH($C63,'dmc2564 ข้อมูลดิบ'!$C$3:$C$165,0),6)</f>
        <v>1</v>
      </c>
      <c r="G64" s="112">
        <f>INDEX('dmc2564 ข้อมูลดิบ'!$C$3:$CR$167,MATCH($C63,'dmc2564 ข้อมูลดิบ'!$C$3:$C$165,0),10)</f>
        <v>1</v>
      </c>
      <c r="H64" s="112">
        <f>INDEX('dmc2564 ข้อมูลดิบ'!$C$3:$CR$167,MATCH($C63,'dmc2564 ข้อมูลดิบ'!$C$3:$C$165,0),14)</f>
        <v>1</v>
      </c>
      <c r="I64" s="112">
        <f>SUM(F64:H64)</f>
        <v>3</v>
      </c>
      <c r="J64" s="112">
        <f>INDEX('dmc2564 ข้อมูลดิบ'!$C$3:$CR$167,MATCH($C63,'dmc2564 ข้อมูลดิบ'!$C$3:$C$165,0),22)</f>
        <v>1</v>
      </c>
      <c r="K64" s="112">
        <f>INDEX('dmc2564 ข้อมูลดิบ'!$C$3:$CR$167,MATCH($C63,'dmc2564 ข้อมูลดิบ'!$C$3:$C$165,0),26)</f>
        <v>1</v>
      </c>
      <c r="L64" s="111">
        <f>INDEX('dmc2564 ข้อมูลดิบ'!$C$3:$CR$167,MATCH($C63,'dmc2564 ข้อมูลดิบ'!$C$3:$C$165,0),30)</f>
        <v>1</v>
      </c>
      <c r="M64" s="112">
        <f>INDEX('dmc2564 ข้อมูลดิบ'!$C$3:$CR$167,MATCH($C63,'dmc2564 ข้อมูลดิบ'!$C$3:$C$165,0),34)</f>
        <v>1</v>
      </c>
      <c r="N64" s="112">
        <f>INDEX('dmc2564 ข้อมูลดิบ'!$C$3:$CR$167,MATCH($C63,'dmc2564 ข้อมูลดิบ'!$C$3:$C$165,0),38)</f>
        <v>0</v>
      </c>
      <c r="O64" s="112">
        <f>INDEX('dmc2564 ข้อมูลดิบ'!$C$3:$CR$167,MATCH($C63,'dmc2564 ข้อมูลดิบ'!$C$3:$C$165,0),42)</f>
        <v>1</v>
      </c>
      <c r="P64" s="112">
        <f>J64+K64+L64+M64+N64+O64</f>
        <v>5</v>
      </c>
      <c r="Q64" s="112">
        <f>INDEX('dmc2564 ข้อมูลดิบ'!$C$3:$CR$167,MATCH($C63,'dmc2564 ข้อมูลดิบ'!$C$3:$C$165,0),50)</f>
        <v>0</v>
      </c>
      <c r="R64" s="112">
        <f>INDEX('dmc2564 ข้อมูลดิบ'!$C$3:$CR$167,MATCH($C63,'dmc2564 ข้อมูลดิบ'!$C$3:$C$165,0),54)</f>
        <v>0</v>
      </c>
      <c r="S64" s="112">
        <f>INDEX('dmc2564 ข้อมูลดิบ'!$C$3:$CR$167,MATCH($C63,'dmc2564 ข้อมูลดิบ'!$C$3:$C$165,0),58)</f>
        <v>0</v>
      </c>
      <c r="T64" s="112">
        <f>Q64+R64+S64</f>
        <v>0</v>
      </c>
      <c r="U64" s="113">
        <f t="shared" si="0"/>
        <v>8</v>
      </c>
    </row>
    <row r="65" spans="2:21" ht="21" customHeight="1" thickTop="1">
      <c r="B65" s="122">
        <v>16</v>
      </c>
      <c r="C65" s="118" t="s">
        <v>214</v>
      </c>
      <c r="D65" s="150" t="s">
        <v>18</v>
      </c>
      <c r="E65" s="86">
        <f>VLOOKUP(C67,'จำนวนครู 25มิย64'!$A$3:$E$164,3,TRUE)</f>
        <v>2</v>
      </c>
      <c r="F65" s="86">
        <f>INDEX('dmc2564 ข้อมูลดิบ'!$C$3:$CR$167,MATCH($C67,'dmc2564 ข้อมูลดิบ'!$C$3:$C$165,0),3)</f>
        <v>0</v>
      </c>
      <c r="G65" s="86">
        <f>INDEX('dmc2564 ข้อมูลดิบ'!$C$3:$CR$167,MATCH($C67,'dmc2564 ข้อมูลดิบ'!$C$3:$C$165,0),7)</f>
        <v>2</v>
      </c>
      <c r="H65" s="86">
        <f>INDEX('dmc2564 ข้อมูลดิบ'!$C$3:$CR$167,MATCH($C67,'dmc2564 ข้อมูลดิบ'!$C$3:$C$165,0),11)</f>
        <v>8</v>
      </c>
      <c r="I65" s="86">
        <f t="shared" si="3"/>
        <v>10</v>
      </c>
      <c r="J65" s="86">
        <f>INDEX('dmc2564 ข้อมูลดิบ'!$C$3:$CR$167,MATCH($C67,'dmc2564 ข้อมูลดิบ'!$C$3:$C$165,0),19)</f>
        <v>7</v>
      </c>
      <c r="K65" s="86">
        <f>INDEX('dmc2564 ข้อมูลดิบ'!$C$3:$CR$167,MATCH($C67,'dmc2564 ข้อมูลดิบ'!$C$3:$C$165,0),23)</f>
        <v>5</v>
      </c>
      <c r="L65" s="100">
        <f>INDEX('dmc2564 ข้อมูลดิบ'!$C$3:$CR$167,MATCH($C67,'dmc2564 ข้อมูลดิบ'!$C$3:$C$165,0),27)</f>
        <v>6</v>
      </c>
      <c r="M65" s="86">
        <f>INDEX('dmc2564 ข้อมูลดิบ'!$C$3:$CR$167,MATCH($C67,'dmc2564 ข้อมูลดิบ'!$C$3:$C$165,0),31)</f>
        <v>3</v>
      </c>
      <c r="N65" s="86">
        <f>INDEX('dmc2564 ข้อมูลดิบ'!$C$3:$CR$167,MATCH($C67,'dmc2564 ข้อมูลดิบ'!$C$3:$C$165,0),35)</f>
        <v>6</v>
      </c>
      <c r="O65" s="86">
        <f>INDEX('dmc2564 ข้อมูลดิบ'!$C$3:$CR$167,MATCH($C67,'dmc2564 ข้อมูลดิบ'!$C$3:$C$165,0),39)</f>
        <v>4</v>
      </c>
      <c r="P65" s="86">
        <f t="shared" si="4"/>
        <v>31</v>
      </c>
      <c r="Q65" s="86">
        <f>INDEX('dmc2564 ข้อมูลดิบ'!$C$3:$CR$167,MATCH($C67,'dmc2564 ข้อมูลดิบ'!$C$3:$C$165,0),47)</f>
        <v>7</v>
      </c>
      <c r="R65" s="86">
        <f>INDEX('dmc2564 ข้อมูลดิบ'!$C$3:$CR$167,MATCH($C67,'dmc2564 ข้อมูลดิบ'!$C$3:$C$165,0),51)</f>
        <v>6</v>
      </c>
      <c r="S65" s="86">
        <f>INDEX('dmc2564 ข้อมูลดิบ'!$C$3:$CR$167,MATCH($C67,'dmc2564 ข้อมูลดิบ'!$C$3:$C$165,0),55)</f>
        <v>6</v>
      </c>
      <c r="T65" s="86">
        <f t="shared" si="5"/>
        <v>19</v>
      </c>
      <c r="U65" s="101">
        <f t="shared" si="0"/>
        <v>60</v>
      </c>
    </row>
    <row r="66" spans="2:21" ht="21" customHeight="1">
      <c r="B66" s="122"/>
      <c r="C66" s="103" t="s">
        <v>502</v>
      </c>
      <c r="D66" s="147" t="s">
        <v>20</v>
      </c>
      <c r="E66" s="86">
        <f>VLOOKUP(C67,'จำนวนครู 25มิย64'!$A$3:$E$164,4,TRUE)</f>
        <v>10</v>
      </c>
      <c r="F66" s="104">
        <f>INDEX('dmc2564 ข้อมูลดิบ'!$C$3:$CR$167,MATCH($C67,'dmc2564 ข้อมูลดิบ'!$C$3:$C$165,0),4)</f>
        <v>0</v>
      </c>
      <c r="G66" s="104">
        <f>INDEX('dmc2564 ข้อมูลดิบ'!$C$3:$CR$167,MATCH($C67,'dmc2564 ข้อมูลดิบ'!$C$3:$C$165,0),8)</f>
        <v>6</v>
      </c>
      <c r="H66" s="104">
        <f>INDEX('dmc2564 ข้อมูลดิบ'!$C$3:$CR$167,MATCH($C67,'dmc2564 ข้อมูลดิบ'!$C$3:$C$165,0),12)</f>
        <v>3</v>
      </c>
      <c r="I66" s="104">
        <f t="shared" si="3"/>
        <v>9</v>
      </c>
      <c r="J66" s="104">
        <f>INDEX('dmc2564 ข้อมูลดิบ'!$C$3:$CR$167,MATCH($C67,'dmc2564 ข้อมูลดิบ'!$C$3:$C$165,0),20)</f>
        <v>4</v>
      </c>
      <c r="K66" s="104">
        <f>INDEX('dmc2564 ข้อมูลดิบ'!$C$3:$CR$167,MATCH($C67,'dmc2564 ข้อมูลดิบ'!$C$3:$C$165,0),24)</f>
        <v>5</v>
      </c>
      <c r="L66" s="105">
        <f>INDEX('dmc2564 ข้อมูลดิบ'!$C$3:$CR$167,MATCH($C67,'dmc2564 ข้อมูลดิบ'!$C$3:$C$165,0),28)</f>
        <v>8</v>
      </c>
      <c r="M66" s="104">
        <f>INDEX('dmc2564 ข้อมูลดิบ'!$C$3:$CR$167,MATCH($C67,'dmc2564 ข้อมูลดิบ'!$C$3:$C$165,0),32)</f>
        <v>5</v>
      </c>
      <c r="N66" s="104">
        <f>INDEX('dmc2564 ข้อมูลดิบ'!$C$3:$CR$167,MATCH($C67,'dmc2564 ข้อมูลดิบ'!$C$3:$C$165,0),36)</f>
        <v>2</v>
      </c>
      <c r="O66" s="104">
        <f>INDEX('dmc2564 ข้อมูลดิบ'!$C$3:$CR$167,MATCH($C67,'dmc2564 ข้อมูลดิบ'!$C$3:$C$165,0),40)</f>
        <v>6</v>
      </c>
      <c r="P66" s="104">
        <f t="shared" si="4"/>
        <v>30</v>
      </c>
      <c r="Q66" s="104">
        <f>INDEX('dmc2564 ข้อมูลดิบ'!$C$3:$CR$167,MATCH($C67,'dmc2564 ข้อมูลดิบ'!$C$3:$C$165,0),48)</f>
        <v>2</v>
      </c>
      <c r="R66" s="104">
        <f>INDEX('dmc2564 ข้อมูลดิบ'!$C$3:$CR$167,MATCH($C67,'dmc2564 ข้อมูลดิบ'!$C$3:$C$165,0),52)</f>
        <v>5</v>
      </c>
      <c r="S66" s="104">
        <f>INDEX('dmc2564 ข้อมูลดิบ'!$C$3:$CR$167,MATCH($C67,'dmc2564 ข้อมูลดิบ'!$C$3:$C$165,0),56)</f>
        <v>4</v>
      </c>
      <c r="T66" s="104">
        <f t="shared" si="5"/>
        <v>11</v>
      </c>
      <c r="U66" s="106">
        <f t="shared" si="0"/>
        <v>50</v>
      </c>
    </row>
    <row r="67" spans="2:21" ht="21" customHeight="1">
      <c r="B67" s="122"/>
      <c r="C67" s="103">
        <v>64020138</v>
      </c>
      <c r="D67" s="148" t="s">
        <v>1</v>
      </c>
      <c r="E67" s="107">
        <f t="shared" ref="E67:T67" si="19">E65+E66</f>
        <v>12</v>
      </c>
      <c r="F67" s="106">
        <f t="shared" si="19"/>
        <v>0</v>
      </c>
      <c r="G67" s="106">
        <f t="shared" si="19"/>
        <v>8</v>
      </c>
      <c r="H67" s="106">
        <f t="shared" si="19"/>
        <v>11</v>
      </c>
      <c r="I67" s="106">
        <f t="shared" si="19"/>
        <v>19</v>
      </c>
      <c r="J67" s="106">
        <f t="shared" si="19"/>
        <v>11</v>
      </c>
      <c r="K67" s="106">
        <f t="shared" si="19"/>
        <v>10</v>
      </c>
      <c r="L67" s="108">
        <f t="shared" si="19"/>
        <v>14</v>
      </c>
      <c r="M67" s="106">
        <f t="shared" si="19"/>
        <v>8</v>
      </c>
      <c r="N67" s="106">
        <f t="shared" si="19"/>
        <v>8</v>
      </c>
      <c r="O67" s="106">
        <f t="shared" si="19"/>
        <v>10</v>
      </c>
      <c r="P67" s="106">
        <f t="shared" si="19"/>
        <v>61</v>
      </c>
      <c r="Q67" s="106">
        <f t="shared" si="19"/>
        <v>9</v>
      </c>
      <c r="R67" s="106">
        <f t="shared" si="19"/>
        <v>11</v>
      </c>
      <c r="S67" s="106">
        <f t="shared" si="19"/>
        <v>10</v>
      </c>
      <c r="T67" s="106">
        <f t="shared" si="19"/>
        <v>30</v>
      </c>
      <c r="U67" s="106">
        <f t="shared" si="0"/>
        <v>110</v>
      </c>
    </row>
    <row r="68" spans="2:21" ht="21" customHeight="1" thickBot="1">
      <c r="B68" s="154"/>
      <c r="C68" s="179" t="s">
        <v>552</v>
      </c>
      <c r="D68" s="149" t="s">
        <v>15</v>
      </c>
      <c r="E68" s="111"/>
      <c r="F68" s="112">
        <f>INDEX('dmc2564 ข้อมูลดิบ'!$C$3:$CR$167,MATCH($C67,'dmc2564 ข้อมูลดิบ'!$C$3:$C$165,0),6)</f>
        <v>0</v>
      </c>
      <c r="G68" s="112">
        <f>INDEX('dmc2564 ข้อมูลดิบ'!$C$3:$CR$167,MATCH($C67,'dmc2564 ข้อมูลดิบ'!$C$3:$C$165,0),10)</f>
        <v>1</v>
      </c>
      <c r="H68" s="112">
        <f>INDEX('dmc2564 ข้อมูลดิบ'!$C$3:$CR$167,MATCH($C67,'dmc2564 ข้อมูลดิบ'!$C$3:$C$165,0),14)</f>
        <v>1</v>
      </c>
      <c r="I68" s="112">
        <f>SUM(F68:H68)</f>
        <v>2</v>
      </c>
      <c r="J68" s="112">
        <f>INDEX('dmc2564 ข้อมูลดิบ'!$C$3:$CR$167,MATCH($C67,'dmc2564 ข้อมูลดิบ'!$C$3:$C$165,0),22)</f>
        <v>1</v>
      </c>
      <c r="K68" s="112">
        <f>INDEX('dmc2564 ข้อมูลดิบ'!$C$3:$CR$167,MATCH($C67,'dmc2564 ข้อมูลดิบ'!$C$3:$C$165,0),26)</f>
        <v>1</v>
      </c>
      <c r="L68" s="111">
        <f>INDEX('dmc2564 ข้อมูลดิบ'!$C$3:$CR$167,MATCH($C67,'dmc2564 ข้อมูลดิบ'!$C$3:$C$165,0),30)</f>
        <v>1</v>
      </c>
      <c r="M68" s="112">
        <f>INDEX('dmc2564 ข้อมูลดิบ'!$C$3:$CR$167,MATCH($C67,'dmc2564 ข้อมูลดิบ'!$C$3:$C$165,0),34)</f>
        <v>1</v>
      </c>
      <c r="N68" s="112">
        <f>INDEX('dmc2564 ข้อมูลดิบ'!$C$3:$CR$167,MATCH($C67,'dmc2564 ข้อมูลดิบ'!$C$3:$C$165,0),38)</f>
        <v>1</v>
      </c>
      <c r="O68" s="112">
        <f>INDEX('dmc2564 ข้อมูลดิบ'!$C$3:$CR$167,MATCH($C67,'dmc2564 ข้อมูลดิบ'!$C$3:$C$165,0),42)</f>
        <v>1</v>
      </c>
      <c r="P68" s="112">
        <f>J68+K68+L68+M68+N68+O68</f>
        <v>6</v>
      </c>
      <c r="Q68" s="112">
        <f>INDEX('dmc2564 ข้อมูลดิบ'!$C$3:$CR$167,MATCH($C67,'dmc2564 ข้อมูลดิบ'!$C$3:$C$165,0),50)</f>
        <v>1</v>
      </c>
      <c r="R68" s="112">
        <f>INDEX('dmc2564 ข้อมูลดิบ'!$C$3:$CR$167,MATCH($C67,'dmc2564 ข้อมูลดิบ'!$C$3:$C$165,0),54)</f>
        <v>1</v>
      </c>
      <c r="S68" s="112">
        <f>INDEX('dmc2564 ข้อมูลดิบ'!$C$3:$CR$167,MATCH($C67,'dmc2564 ข้อมูลดิบ'!$C$3:$C$165,0),58)</f>
        <v>1</v>
      </c>
      <c r="T68" s="112">
        <f>Q68+R68+S68</f>
        <v>3</v>
      </c>
      <c r="U68" s="113">
        <f t="shared" si="0"/>
        <v>11</v>
      </c>
    </row>
    <row r="69" spans="2:21" ht="21" customHeight="1" thickTop="1">
      <c r="B69" s="102">
        <v>17</v>
      </c>
      <c r="C69" s="98" t="s">
        <v>219</v>
      </c>
      <c r="D69" s="150" t="s">
        <v>18</v>
      </c>
      <c r="E69" s="86">
        <f>VLOOKUP(C71,'จำนวนครู 25มิย64'!$A$3:$E$164,3,TRUE)</f>
        <v>1</v>
      </c>
      <c r="F69" s="86">
        <f>INDEX('dmc2564 ข้อมูลดิบ'!$C$3:$CR$167,MATCH($C71,'dmc2564 ข้อมูลดิบ'!$C$3:$C$165,0),3)</f>
        <v>0</v>
      </c>
      <c r="G69" s="86">
        <f>INDEX('dmc2564 ข้อมูลดิบ'!$C$3:$CR$167,MATCH($C71,'dmc2564 ข้อมูลดิบ'!$C$3:$C$165,0),7)</f>
        <v>1</v>
      </c>
      <c r="H69" s="86">
        <f>INDEX('dmc2564 ข้อมูลดิบ'!$C$3:$CR$167,MATCH($C71,'dmc2564 ข้อมูลดิบ'!$C$3:$C$165,0),11)</f>
        <v>3</v>
      </c>
      <c r="I69" s="86">
        <f t="shared" si="3"/>
        <v>4</v>
      </c>
      <c r="J69" s="86">
        <f>INDEX('dmc2564 ข้อมูลดิบ'!$C$3:$CR$167,MATCH($C71,'dmc2564 ข้อมูลดิบ'!$C$3:$C$165,0),19)</f>
        <v>5</v>
      </c>
      <c r="K69" s="86">
        <f>INDEX('dmc2564 ข้อมูลดิบ'!$C$3:$CR$167,MATCH($C71,'dmc2564 ข้อมูลดิบ'!$C$3:$C$165,0),23)</f>
        <v>3</v>
      </c>
      <c r="L69" s="100">
        <f>INDEX('dmc2564 ข้อมูลดิบ'!$C$3:$CR$167,MATCH($C71,'dmc2564 ข้อมูลดิบ'!$C$3:$C$165,0),27)</f>
        <v>4</v>
      </c>
      <c r="M69" s="86">
        <f>INDEX('dmc2564 ข้อมูลดิบ'!$C$3:$CR$167,MATCH($C71,'dmc2564 ข้อมูลดิบ'!$C$3:$C$165,0),31)</f>
        <v>3</v>
      </c>
      <c r="N69" s="86">
        <f>INDEX('dmc2564 ข้อมูลดิบ'!$C$3:$CR$167,MATCH($C71,'dmc2564 ข้อมูลดิบ'!$C$3:$C$165,0),35)</f>
        <v>6</v>
      </c>
      <c r="O69" s="86">
        <f>INDEX('dmc2564 ข้อมูลดิบ'!$C$3:$CR$167,MATCH($C71,'dmc2564 ข้อมูลดิบ'!$C$3:$C$165,0),39)</f>
        <v>2</v>
      </c>
      <c r="P69" s="86">
        <f t="shared" si="4"/>
        <v>23</v>
      </c>
      <c r="Q69" s="86">
        <f>INDEX('dmc2564 ข้อมูลดิบ'!$C$3:$CR$167,MATCH($C71,'dmc2564 ข้อมูลดิบ'!$C$3:$C$165,0),47)</f>
        <v>0</v>
      </c>
      <c r="R69" s="86">
        <f>INDEX('dmc2564 ข้อมูลดิบ'!$C$3:$CR$167,MATCH($C71,'dmc2564 ข้อมูลดิบ'!$C$3:$C$165,0),51)</f>
        <v>0</v>
      </c>
      <c r="S69" s="86">
        <f>INDEX('dmc2564 ข้อมูลดิบ'!$C$3:$CR$167,MATCH($C71,'dmc2564 ข้อมูลดิบ'!$C$3:$C$165,0),55)</f>
        <v>0</v>
      </c>
      <c r="T69" s="86">
        <f t="shared" si="5"/>
        <v>0</v>
      </c>
      <c r="U69" s="101">
        <f t="shared" ref="U69:U120" si="20">I69+P69+T69</f>
        <v>27</v>
      </c>
    </row>
    <row r="70" spans="2:21" ht="21" customHeight="1">
      <c r="B70" s="102"/>
      <c r="C70" s="103" t="s">
        <v>503</v>
      </c>
      <c r="D70" s="147" t="s">
        <v>20</v>
      </c>
      <c r="E70" s="86">
        <f>VLOOKUP(C71,'จำนวนครู 25มิย64'!$A$3:$E$164,4,TRUE)</f>
        <v>3</v>
      </c>
      <c r="F70" s="104">
        <f>INDEX('dmc2564 ข้อมูลดิบ'!$C$3:$CR$167,MATCH($C71,'dmc2564 ข้อมูลดิบ'!$C$3:$C$165,0),4)</f>
        <v>0</v>
      </c>
      <c r="G70" s="104">
        <f>INDEX('dmc2564 ข้อมูลดิบ'!$C$3:$CR$167,MATCH($C71,'dmc2564 ข้อมูลดิบ'!$C$3:$C$165,0),8)</f>
        <v>4</v>
      </c>
      <c r="H70" s="104">
        <f>INDEX('dmc2564 ข้อมูลดิบ'!$C$3:$CR$167,MATCH($C71,'dmc2564 ข้อมูลดิบ'!$C$3:$C$165,0),12)</f>
        <v>4</v>
      </c>
      <c r="I70" s="104">
        <f t="shared" si="3"/>
        <v>8</v>
      </c>
      <c r="J70" s="104">
        <f>INDEX('dmc2564 ข้อมูลดิบ'!$C$3:$CR$167,MATCH($C71,'dmc2564 ข้อมูลดิบ'!$C$3:$C$165,0),20)</f>
        <v>3</v>
      </c>
      <c r="K70" s="104">
        <f>INDEX('dmc2564 ข้อมูลดิบ'!$C$3:$CR$167,MATCH($C71,'dmc2564 ข้อมูลดิบ'!$C$3:$C$165,0),24)</f>
        <v>3</v>
      </c>
      <c r="L70" s="105">
        <f>INDEX('dmc2564 ข้อมูลดิบ'!$C$3:$CR$167,MATCH($C71,'dmc2564 ข้อมูลดิบ'!$C$3:$C$165,0),28)</f>
        <v>3</v>
      </c>
      <c r="M70" s="104">
        <f>INDEX('dmc2564 ข้อมูลดิบ'!$C$3:$CR$167,MATCH($C71,'dmc2564 ข้อมูลดิบ'!$C$3:$C$165,0),32)</f>
        <v>1</v>
      </c>
      <c r="N70" s="104">
        <f>INDEX('dmc2564 ข้อมูลดิบ'!$C$3:$CR$167,MATCH($C71,'dmc2564 ข้อมูลดิบ'!$C$3:$C$165,0),36)</f>
        <v>4</v>
      </c>
      <c r="O70" s="104">
        <f>INDEX('dmc2564 ข้อมูลดิบ'!$C$3:$CR$167,MATCH($C71,'dmc2564 ข้อมูลดิบ'!$C$3:$C$165,0),40)</f>
        <v>4</v>
      </c>
      <c r="P70" s="104">
        <f t="shared" si="4"/>
        <v>18</v>
      </c>
      <c r="Q70" s="104">
        <f>INDEX('dmc2564 ข้อมูลดิบ'!$C$3:$CR$167,MATCH($C71,'dmc2564 ข้อมูลดิบ'!$C$3:$C$165,0),48)</f>
        <v>0</v>
      </c>
      <c r="R70" s="104">
        <f>INDEX('dmc2564 ข้อมูลดิบ'!$C$3:$CR$167,MATCH($C71,'dmc2564 ข้อมูลดิบ'!$C$3:$C$165,0),52)</f>
        <v>0</v>
      </c>
      <c r="S70" s="104">
        <f>INDEX('dmc2564 ข้อมูลดิบ'!$C$3:$CR$167,MATCH($C71,'dmc2564 ข้อมูลดิบ'!$C$3:$C$165,0),56)</f>
        <v>0</v>
      </c>
      <c r="T70" s="104">
        <f t="shared" si="5"/>
        <v>0</v>
      </c>
      <c r="U70" s="106">
        <f t="shared" si="20"/>
        <v>26</v>
      </c>
    </row>
    <row r="71" spans="2:21" ht="21" customHeight="1">
      <c r="B71" s="102"/>
      <c r="C71" s="103">
        <v>64020139</v>
      </c>
      <c r="D71" s="148" t="s">
        <v>1</v>
      </c>
      <c r="E71" s="100">
        <f t="shared" ref="E71:T71" si="21">E69+E70</f>
        <v>4</v>
      </c>
      <c r="F71" s="106">
        <f t="shared" si="21"/>
        <v>0</v>
      </c>
      <c r="G71" s="106">
        <f t="shared" si="21"/>
        <v>5</v>
      </c>
      <c r="H71" s="106">
        <f t="shared" si="21"/>
        <v>7</v>
      </c>
      <c r="I71" s="106">
        <f t="shared" si="21"/>
        <v>12</v>
      </c>
      <c r="J71" s="106">
        <f t="shared" si="21"/>
        <v>8</v>
      </c>
      <c r="K71" s="106">
        <f t="shared" si="21"/>
        <v>6</v>
      </c>
      <c r="L71" s="108">
        <f t="shared" si="21"/>
        <v>7</v>
      </c>
      <c r="M71" s="106">
        <f t="shared" si="21"/>
        <v>4</v>
      </c>
      <c r="N71" s="106">
        <f t="shared" si="21"/>
        <v>10</v>
      </c>
      <c r="O71" s="106">
        <f t="shared" si="21"/>
        <v>6</v>
      </c>
      <c r="P71" s="106">
        <f t="shared" si="21"/>
        <v>41</v>
      </c>
      <c r="Q71" s="106">
        <f t="shared" si="21"/>
        <v>0</v>
      </c>
      <c r="R71" s="106">
        <f t="shared" si="21"/>
        <v>0</v>
      </c>
      <c r="S71" s="106">
        <f t="shared" si="21"/>
        <v>0</v>
      </c>
      <c r="T71" s="106">
        <f t="shared" si="21"/>
        <v>0</v>
      </c>
      <c r="U71" s="106">
        <f t="shared" si="20"/>
        <v>53</v>
      </c>
    </row>
    <row r="72" spans="2:21" ht="21" customHeight="1" thickBot="1">
      <c r="B72" s="109"/>
      <c r="C72" s="179" t="s">
        <v>297</v>
      </c>
      <c r="D72" s="159" t="s">
        <v>15</v>
      </c>
      <c r="E72" s="111"/>
      <c r="F72" s="112">
        <f>INDEX('dmc2564 ข้อมูลดิบ'!$C$3:$CR$167,MATCH($C71,'dmc2564 ข้อมูลดิบ'!$C$3:$C$165,0),6)</f>
        <v>0</v>
      </c>
      <c r="G72" s="112">
        <f>INDEX('dmc2564 ข้อมูลดิบ'!$C$3:$CR$167,MATCH($C71,'dmc2564 ข้อมูลดิบ'!$C$3:$C$165,0),10)</f>
        <v>1</v>
      </c>
      <c r="H72" s="112">
        <f>INDEX('dmc2564 ข้อมูลดิบ'!$C$3:$CR$167,MATCH($C71,'dmc2564 ข้อมูลดิบ'!$C$3:$C$165,0),14)</f>
        <v>1</v>
      </c>
      <c r="I72" s="112">
        <f>SUM(F72:H72)</f>
        <v>2</v>
      </c>
      <c r="J72" s="112">
        <f>INDEX('dmc2564 ข้อมูลดิบ'!$C$3:$CR$167,MATCH($C71,'dmc2564 ข้อมูลดิบ'!$C$3:$C$165,0),22)</f>
        <v>1</v>
      </c>
      <c r="K72" s="112">
        <f>INDEX('dmc2564 ข้อมูลดิบ'!$C$3:$CR$167,MATCH($C71,'dmc2564 ข้อมูลดิบ'!$C$3:$C$165,0),26)</f>
        <v>1</v>
      </c>
      <c r="L72" s="111">
        <f>INDEX('dmc2564 ข้อมูลดิบ'!$C$3:$CR$167,MATCH($C71,'dmc2564 ข้อมูลดิบ'!$C$3:$C$165,0),30)</f>
        <v>1</v>
      </c>
      <c r="M72" s="112">
        <f>INDEX('dmc2564 ข้อมูลดิบ'!$C$3:$CR$167,MATCH($C71,'dmc2564 ข้อมูลดิบ'!$C$3:$C$165,0),34)</f>
        <v>1</v>
      </c>
      <c r="N72" s="112">
        <f>INDEX('dmc2564 ข้อมูลดิบ'!$C$3:$CR$167,MATCH($C71,'dmc2564 ข้อมูลดิบ'!$C$3:$C$165,0),38)</f>
        <v>1</v>
      </c>
      <c r="O72" s="112">
        <f>INDEX('dmc2564 ข้อมูลดิบ'!$C$3:$CR$167,MATCH($C71,'dmc2564 ข้อมูลดิบ'!$C$3:$C$165,0),42)</f>
        <v>1</v>
      </c>
      <c r="P72" s="112">
        <f>J72+K72+L72+M72+N72+O72</f>
        <v>6</v>
      </c>
      <c r="Q72" s="112">
        <f>INDEX('dmc2564 ข้อมูลดิบ'!$C$3:$CR$167,MATCH($C71,'dmc2564 ข้อมูลดิบ'!$C$3:$C$165,0),50)</f>
        <v>0</v>
      </c>
      <c r="R72" s="112">
        <f>INDEX('dmc2564 ข้อมูลดิบ'!$C$3:$CR$167,MATCH($C71,'dmc2564 ข้อมูลดิบ'!$C$3:$C$165,0),54)</f>
        <v>0</v>
      </c>
      <c r="S72" s="112">
        <f>INDEX('dmc2564 ข้อมูลดิบ'!$C$3:$CR$167,MATCH($C71,'dmc2564 ข้อมูลดิบ'!$C$3:$C$165,0),58)</f>
        <v>0</v>
      </c>
      <c r="T72" s="112">
        <f>Q72+R72+S72</f>
        <v>0</v>
      </c>
      <c r="U72" s="113">
        <f t="shared" si="20"/>
        <v>8</v>
      </c>
    </row>
    <row r="73" spans="2:21" ht="21" customHeight="1" thickTop="1">
      <c r="B73" s="122">
        <v>18</v>
      </c>
      <c r="C73" s="118" t="s">
        <v>215</v>
      </c>
      <c r="D73" s="150" t="s">
        <v>18</v>
      </c>
      <c r="E73" s="86">
        <f>VLOOKUP(C75,'จำนวนครู 25มิย64'!$A$3:$E$164,3,TRUE)</f>
        <v>1</v>
      </c>
      <c r="F73" s="86">
        <f>INDEX('dmc2564 ข้อมูลดิบ'!$C$3:$CR$167,MATCH($C75,'dmc2564 ข้อมูลดิบ'!$C$3:$C$165,0),3)</f>
        <v>0</v>
      </c>
      <c r="G73" s="86">
        <f>INDEX('dmc2564 ข้อมูลดิบ'!$C$3:$CR$167,MATCH($C75,'dmc2564 ข้อมูลดิบ'!$C$3:$C$165,0),7)</f>
        <v>8</v>
      </c>
      <c r="H73" s="86">
        <f>INDEX('dmc2564 ข้อมูลดิบ'!$C$3:$CR$167,MATCH($C75,'dmc2564 ข้อมูลดิบ'!$C$3:$C$165,0),11)</f>
        <v>8</v>
      </c>
      <c r="I73" s="86">
        <f t="shared" si="3"/>
        <v>16</v>
      </c>
      <c r="J73" s="86">
        <f>INDEX('dmc2564 ข้อมูลดิบ'!$C$3:$CR$167,MATCH($C75,'dmc2564 ข้อมูลดิบ'!$C$3:$C$165,0),19)</f>
        <v>10</v>
      </c>
      <c r="K73" s="86">
        <f>INDEX('dmc2564 ข้อมูลดิบ'!$C$3:$CR$167,MATCH($C75,'dmc2564 ข้อมูลดิบ'!$C$3:$C$165,0),23)</f>
        <v>10</v>
      </c>
      <c r="L73" s="100">
        <f>INDEX('dmc2564 ข้อมูลดิบ'!$C$3:$CR$167,MATCH($C75,'dmc2564 ข้อมูลดิบ'!$C$3:$C$165,0),27)</f>
        <v>11</v>
      </c>
      <c r="M73" s="86">
        <f>INDEX('dmc2564 ข้อมูลดิบ'!$C$3:$CR$167,MATCH($C75,'dmc2564 ข้อมูลดิบ'!$C$3:$C$165,0),31)</f>
        <v>9</v>
      </c>
      <c r="N73" s="86">
        <f>INDEX('dmc2564 ข้อมูลดิบ'!$C$3:$CR$167,MATCH($C75,'dmc2564 ข้อมูลดิบ'!$C$3:$C$165,0),35)</f>
        <v>8</v>
      </c>
      <c r="O73" s="86">
        <f>INDEX('dmc2564 ข้อมูลดิบ'!$C$3:$CR$167,MATCH($C75,'dmc2564 ข้อมูลดิบ'!$C$3:$C$165,0),39)</f>
        <v>5</v>
      </c>
      <c r="P73" s="86">
        <f t="shared" si="4"/>
        <v>53</v>
      </c>
      <c r="Q73" s="86">
        <f>INDEX('dmc2564 ข้อมูลดิบ'!$C$3:$CR$167,MATCH($C75,'dmc2564 ข้อมูลดิบ'!$C$3:$C$165,0),47)</f>
        <v>0</v>
      </c>
      <c r="R73" s="86">
        <f>INDEX('dmc2564 ข้อมูลดิบ'!$C$3:$CR$167,MATCH($C75,'dmc2564 ข้อมูลดิบ'!$C$3:$C$165,0),51)</f>
        <v>0</v>
      </c>
      <c r="S73" s="86">
        <f>INDEX('dmc2564 ข้อมูลดิบ'!$C$3:$CR$167,MATCH($C75,'dmc2564 ข้อมูลดิบ'!$C$3:$C$165,0),55)</f>
        <v>0</v>
      </c>
      <c r="T73" s="86">
        <f t="shared" si="5"/>
        <v>0</v>
      </c>
      <c r="U73" s="101">
        <f t="shared" si="20"/>
        <v>69</v>
      </c>
    </row>
    <row r="74" spans="2:21" ht="21" customHeight="1">
      <c r="B74" s="122"/>
      <c r="C74" s="103" t="s">
        <v>216</v>
      </c>
      <c r="D74" s="147" t="s">
        <v>20</v>
      </c>
      <c r="E74" s="86">
        <f>VLOOKUP(C75,'จำนวนครู 25มิย64'!$A$3:$E$164,4,TRUE)</f>
        <v>6</v>
      </c>
      <c r="F74" s="104">
        <f>INDEX('dmc2564 ข้อมูลดิบ'!$C$3:$CR$167,MATCH($C75,'dmc2564 ข้อมูลดิบ'!$C$3:$C$165,0),4)</f>
        <v>0</v>
      </c>
      <c r="G74" s="104">
        <f>INDEX('dmc2564 ข้อมูลดิบ'!$C$3:$CR$167,MATCH($C75,'dmc2564 ข้อมูลดิบ'!$C$3:$C$165,0),8)</f>
        <v>3</v>
      </c>
      <c r="H74" s="104">
        <f>INDEX('dmc2564 ข้อมูลดิบ'!$C$3:$CR$167,MATCH($C75,'dmc2564 ข้อมูลดิบ'!$C$3:$C$165,0),12)</f>
        <v>5</v>
      </c>
      <c r="I74" s="104">
        <f t="shared" si="3"/>
        <v>8</v>
      </c>
      <c r="J74" s="104">
        <f>INDEX('dmc2564 ข้อมูลดิบ'!$C$3:$CR$167,MATCH($C75,'dmc2564 ข้อมูลดิบ'!$C$3:$C$165,0),20)</f>
        <v>10</v>
      </c>
      <c r="K74" s="104">
        <f>INDEX('dmc2564 ข้อมูลดิบ'!$C$3:$CR$167,MATCH($C75,'dmc2564 ข้อมูลดิบ'!$C$3:$C$165,0),24)</f>
        <v>2</v>
      </c>
      <c r="L74" s="105">
        <f>INDEX('dmc2564 ข้อมูลดิบ'!$C$3:$CR$167,MATCH($C75,'dmc2564 ข้อมูลดิบ'!$C$3:$C$165,0),28)</f>
        <v>4</v>
      </c>
      <c r="M74" s="104">
        <f>INDEX('dmc2564 ข้อมูลดิบ'!$C$3:$CR$167,MATCH($C75,'dmc2564 ข้อมูลดิบ'!$C$3:$C$165,0),32)</f>
        <v>4</v>
      </c>
      <c r="N74" s="104">
        <f>INDEX('dmc2564 ข้อมูลดิบ'!$C$3:$CR$167,MATCH($C75,'dmc2564 ข้อมูลดิบ'!$C$3:$C$165,0),36)</f>
        <v>7</v>
      </c>
      <c r="O74" s="104">
        <f>INDEX('dmc2564 ข้อมูลดิบ'!$C$3:$CR$167,MATCH($C75,'dmc2564 ข้อมูลดิบ'!$C$3:$C$165,0),40)</f>
        <v>8</v>
      </c>
      <c r="P74" s="104">
        <f t="shared" si="4"/>
        <v>35</v>
      </c>
      <c r="Q74" s="104">
        <f>INDEX('dmc2564 ข้อมูลดิบ'!$C$3:$CR$167,MATCH($C75,'dmc2564 ข้อมูลดิบ'!$C$3:$C$165,0),48)</f>
        <v>0</v>
      </c>
      <c r="R74" s="104">
        <f>INDEX('dmc2564 ข้อมูลดิบ'!$C$3:$CR$167,MATCH($C75,'dmc2564 ข้อมูลดิบ'!$C$3:$C$165,0),52)</f>
        <v>0</v>
      </c>
      <c r="S74" s="104">
        <f>INDEX('dmc2564 ข้อมูลดิบ'!$C$3:$CR$167,MATCH($C75,'dmc2564 ข้อมูลดิบ'!$C$3:$C$165,0),56)</f>
        <v>0</v>
      </c>
      <c r="T74" s="104">
        <f t="shared" si="5"/>
        <v>0</v>
      </c>
      <c r="U74" s="106">
        <f t="shared" si="20"/>
        <v>43</v>
      </c>
    </row>
    <row r="75" spans="2:21" ht="21" customHeight="1">
      <c r="B75" s="122"/>
      <c r="C75" s="103">
        <v>64020140</v>
      </c>
      <c r="D75" s="148" t="s">
        <v>1</v>
      </c>
      <c r="E75" s="100">
        <f t="shared" ref="E75:T75" si="22">E73+E74</f>
        <v>7</v>
      </c>
      <c r="F75" s="106">
        <f t="shared" si="22"/>
        <v>0</v>
      </c>
      <c r="G75" s="106">
        <f t="shared" si="22"/>
        <v>11</v>
      </c>
      <c r="H75" s="106">
        <f t="shared" si="22"/>
        <v>13</v>
      </c>
      <c r="I75" s="106">
        <f t="shared" si="22"/>
        <v>24</v>
      </c>
      <c r="J75" s="106">
        <f t="shared" si="22"/>
        <v>20</v>
      </c>
      <c r="K75" s="106">
        <f t="shared" si="22"/>
        <v>12</v>
      </c>
      <c r="L75" s="108">
        <f t="shared" si="22"/>
        <v>15</v>
      </c>
      <c r="M75" s="106">
        <f t="shared" si="22"/>
        <v>13</v>
      </c>
      <c r="N75" s="106">
        <f t="shared" si="22"/>
        <v>15</v>
      </c>
      <c r="O75" s="106">
        <f t="shared" si="22"/>
        <v>13</v>
      </c>
      <c r="P75" s="106">
        <f t="shared" si="22"/>
        <v>88</v>
      </c>
      <c r="Q75" s="106">
        <f t="shared" si="22"/>
        <v>0</v>
      </c>
      <c r="R75" s="106">
        <f t="shared" si="22"/>
        <v>0</v>
      </c>
      <c r="S75" s="106">
        <f t="shared" si="22"/>
        <v>0</v>
      </c>
      <c r="T75" s="106">
        <f t="shared" si="22"/>
        <v>0</v>
      </c>
      <c r="U75" s="106">
        <f t="shared" si="20"/>
        <v>112</v>
      </c>
    </row>
    <row r="76" spans="2:21" ht="21" customHeight="1" thickBot="1">
      <c r="B76" s="154"/>
      <c r="C76" s="179" t="s">
        <v>584</v>
      </c>
      <c r="D76" s="149" t="s">
        <v>15</v>
      </c>
      <c r="E76" s="111"/>
      <c r="F76" s="112">
        <f>INDEX('dmc2564 ข้อมูลดิบ'!$C$3:$CR$167,MATCH($C75,'dmc2564 ข้อมูลดิบ'!$C$3:$C$165,0),6)</f>
        <v>0</v>
      </c>
      <c r="G76" s="112">
        <f>INDEX('dmc2564 ข้อมูลดิบ'!$C$3:$CR$167,MATCH($C75,'dmc2564 ข้อมูลดิบ'!$C$3:$C$165,0),10)</f>
        <v>1</v>
      </c>
      <c r="H76" s="112">
        <f>INDEX('dmc2564 ข้อมูลดิบ'!$C$3:$CR$167,MATCH($C75,'dmc2564 ข้อมูลดิบ'!$C$3:$C$165,0),14)</f>
        <v>1</v>
      </c>
      <c r="I76" s="112">
        <f>SUM(F76:H76)</f>
        <v>2</v>
      </c>
      <c r="J76" s="112">
        <f>INDEX('dmc2564 ข้อมูลดิบ'!$C$3:$CR$167,MATCH($C75,'dmc2564 ข้อมูลดิบ'!$C$3:$C$165,0),22)</f>
        <v>1</v>
      </c>
      <c r="K76" s="112">
        <f>INDEX('dmc2564 ข้อมูลดิบ'!$C$3:$CR$167,MATCH($C75,'dmc2564 ข้อมูลดิบ'!$C$3:$C$165,0),26)</f>
        <v>1</v>
      </c>
      <c r="L76" s="111">
        <f>INDEX('dmc2564 ข้อมูลดิบ'!$C$3:$CR$167,MATCH($C75,'dmc2564 ข้อมูลดิบ'!$C$3:$C$165,0),30)</f>
        <v>1</v>
      </c>
      <c r="M76" s="112">
        <f>INDEX('dmc2564 ข้อมูลดิบ'!$C$3:$CR$167,MATCH($C75,'dmc2564 ข้อมูลดิบ'!$C$3:$C$165,0),34)</f>
        <v>1</v>
      </c>
      <c r="N76" s="112">
        <f>INDEX('dmc2564 ข้อมูลดิบ'!$C$3:$CR$167,MATCH($C75,'dmc2564 ข้อมูลดิบ'!$C$3:$C$165,0),38)</f>
        <v>1</v>
      </c>
      <c r="O76" s="112">
        <f>INDEX('dmc2564 ข้อมูลดิบ'!$C$3:$CR$167,MATCH($C75,'dmc2564 ข้อมูลดิบ'!$C$3:$C$165,0),42)</f>
        <v>1</v>
      </c>
      <c r="P76" s="112">
        <f>J76+K76+L76+M76+N76+O76</f>
        <v>6</v>
      </c>
      <c r="Q76" s="112">
        <f>INDEX('dmc2564 ข้อมูลดิบ'!$C$3:$CR$167,MATCH($C75,'dmc2564 ข้อมูลดิบ'!$C$3:$C$165,0),50)</f>
        <v>0</v>
      </c>
      <c r="R76" s="112">
        <f>INDEX('dmc2564 ข้อมูลดิบ'!$C$3:$CR$167,MATCH($C75,'dmc2564 ข้อมูลดิบ'!$C$3:$C$165,0),54)</f>
        <v>0</v>
      </c>
      <c r="S76" s="112">
        <f>INDEX('dmc2564 ข้อมูลดิบ'!$C$3:$CR$167,MATCH($C75,'dmc2564 ข้อมูลดิบ'!$C$3:$C$165,0),58)</f>
        <v>0</v>
      </c>
      <c r="T76" s="112">
        <f>Q76+R76+S76</f>
        <v>0</v>
      </c>
      <c r="U76" s="113">
        <f t="shared" si="20"/>
        <v>8</v>
      </c>
    </row>
    <row r="77" spans="2:21" ht="21" customHeight="1" thickTop="1">
      <c r="B77" s="122">
        <v>19</v>
      </c>
      <c r="C77" s="118" t="s">
        <v>217</v>
      </c>
      <c r="D77" s="150" t="s">
        <v>18</v>
      </c>
      <c r="E77" s="86">
        <f>VLOOKUP(C79,'จำนวนครู 25มิย64'!$A$3:$E$164,3,TRUE)</f>
        <v>0</v>
      </c>
      <c r="F77" s="86">
        <f>INDEX('dmc2564 ข้อมูลดิบ'!$C$3:$CR$167,MATCH($C79,'dmc2564 ข้อมูลดิบ'!$C$3:$C$165,0),3)</f>
        <v>0</v>
      </c>
      <c r="G77" s="86">
        <f>INDEX('dmc2564 ข้อมูลดิบ'!$C$3:$CR$167,MATCH($C79,'dmc2564 ข้อมูลดิบ'!$C$3:$C$165,0),7)</f>
        <v>5</v>
      </c>
      <c r="H77" s="86">
        <f>INDEX('dmc2564 ข้อมูลดิบ'!$C$3:$CR$167,MATCH($C79,'dmc2564 ข้อมูลดิบ'!$C$3:$C$165,0),11)</f>
        <v>5</v>
      </c>
      <c r="I77" s="86">
        <f>SUM(F77:H77)</f>
        <v>10</v>
      </c>
      <c r="J77" s="86">
        <f>INDEX('dmc2564 ข้อมูลดิบ'!$C$3:$CR$167,MATCH($C79,'dmc2564 ข้อมูลดิบ'!$C$3:$C$165,0),19)</f>
        <v>1</v>
      </c>
      <c r="K77" s="86">
        <f>INDEX('dmc2564 ข้อมูลดิบ'!$C$3:$CR$167,MATCH($C79,'dmc2564 ข้อมูลดิบ'!$C$3:$C$165,0),23)</f>
        <v>4</v>
      </c>
      <c r="L77" s="100">
        <f>INDEX('dmc2564 ข้อมูลดิบ'!$C$3:$CR$167,MATCH($C79,'dmc2564 ข้อมูลดิบ'!$C$3:$C$165,0),27)</f>
        <v>8</v>
      </c>
      <c r="M77" s="86">
        <f>INDEX('dmc2564 ข้อมูลดิบ'!$C$3:$CR$167,MATCH($C79,'dmc2564 ข้อมูลดิบ'!$C$3:$C$165,0),31)</f>
        <v>6</v>
      </c>
      <c r="N77" s="86">
        <f>INDEX('dmc2564 ข้อมูลดิบ'!$C$3:$CR$167,MATCH($C79,'dmc2564 ข้อมูลดิบ'!$C$3:$C$165,0),35)</f>
        <v>3</v>
      </c>
      <c r="O77" s="86">
        <f>INDEX('dmc2564 ข้อมูลดิบ'!$C$3:$CR$167,MATCH($C79,'dmc2564 ข้อมูลดิบ'!$C$3:$C$165,0),39)</f>
        <v>7</v>
      </c>
      <c r="P77" s="86">
        <f>J77+K77+L77+M77+N77+O77</f>
        <v>29</v>
      </c>
      <c r="Q77" s="86">
        <f>INDEX('dmc2564 ข้อมูลดิบ'!$C$3:$CR$167,MATCH($C79,'dmc2564 ข้อมูลดิบ'!$C$3:$C$165,0),47)</f>
        <v>0</v>
      </c>
      <c r="R77" s="86">
        <f>INDEX('dmc2564 ข้อมูลดิบ'!$C$3:$CR$167,MATCH($C79,'dmc2564 ข้อมูลดิบ'!$C$3:$C$165,0),51)</f>
        <v>0</v>
      </c>
      <c r="S77" s="86">
        <f>INDEX('dmc2564 ข้อมูลดิบ'!$C$3:$CR$167,MATCH($C79,'dmc2564 ข้อมูลดิบ'!$C$3:$C$165,0),55)</f>
        <v>0</v>
      </c>
      <c r="T77" s="86">
        <f>Q77+R77+S77</f>
        <v>0</v>
      </c>
      <c r="U77" s="101">
        <f t="shared" si="20"/>
        <v>39</v>
      </c>
    </row>
    <row r="78" spans="2:21" ht="21" customHeight="1">
      <c r="B78" s="122"/>
      <c r="C78" s="103" t="s">
        <v>218</v>
      </c>
      <c r="D78" s="147" t="s">
        <v>20</v>
      </c>
      <c r="E78" s="86">
        <f>VLOOKUP(C79,'จำนวนครู 25มิย64'!$A$3:$E$164,4,TRUE)</f>
        <v>4</v>
      </c>
      <c r="F78" s="104">
        <f>INDEX('dmc2564 ข้อมูลดิบ'!$C$3:$CR$167,MATCH($C79,'dmc2564 ข้อมูลดิบ'!$C$3:$C$165,0),4)</f>
        <v>0</v>
      </c>
      <c r="G78" s="104">
        <f>INDEX('dmc2564 ข้อมูลดิบ'!$C$3:$CR$167,MATCH($C79,'dmc2564 ข้อมูลดิบ'!$C$3:$C$165,0),8)</f>
        <v>6</v>
      </c>
      <c r="H78" s="104">
        <f>INDEX('dmc2564 ข้อมูลดิบ'!$C$3:$CR$167,MATCH($C79,'dmc2564 ข้อมูลดิบ'!$C$3:$C$165,0),12)</f>
        <v>1</v>
      </c>
      <c r="I78" s="104">
        <f>SUM(F78:H78)</f>
        <v>7</v>
      </c>
      <c r="J78" s="104">
        <f>INDEX('dmc2564 ข้อมูลดิบ'!$C$3:$CR$167,MATCH($C79,'dmc2564 ข้อมูลดิบ'!$C$3:$C$165,0),20)</f>
        <v>4</v>
      </c>
      <c r="K78" s="104">
        <f>INDEX('dmc2564 ข้อมูลดิบ'!$C$3:$CR$167,MATCH($C79,'dmc2564 ข้อมูลดิบ'!$C$3:$C$165,0),24)</f>
        <v>5</v>
      </c>
      <c r="L78" s="105">
        <f>INDEX('dmc2564 ข้อมูลดิบ'!$C$3:$CR$167,MATCH($C79,'dmc2564 ข้อมูลดิบ'!$C$3:$C$165,0),28)</f>
        <v>6</v>
      </c>
      <c r="M78" s="104">
        <f>INDEX('dmc2564 ข้อมูลดิบ'!$C$3:$CR$167,MATCH($C79,'dmc2564 ข้อมูลดิบ'!$C$3:$C$165,0),32)</f>
        <v>4</v>
      </c>
      <c r="N78" s="104">
        <f>INDEX('dmc2564 ข้อมูลดิบ'!$C$3:$CR$167,MATCH($C79,'dmc2564 ข้อมูลดิบ'!$C$3:$C$165,0),36)</f>
        <v>7</v>
      </c>
      <c r="O78" s="104">
        <f>INDEX('dmc2564 ข้อมูลดิบ'!$C$3:$CR$167,MATCH($C79,'dmc2564 ข้อมูลดิบ'!$C$3:$C$165,0),40)</f>
        <v>7</v>
      </c>
      <c r="P78" s="104">
        <f>J78+K78+L78+M78+N78+O78</f>
        <v>33</v>
      </c>
      <c r="Q78" s="104">
        <f>INDEX('dmc2564 ข้อมูลดิบ'!$C$3:$CR$167,MATCH($C79,'dmc2564 ข้อมูลดิบ'!$C$3:$C$165,0),48)</f>
        <v>0</v>
      </c>
      <c r="R78" s="104">
        <f>INDEX('dmc2564 ข้อมูลดิบ'!$C$3:$CR$167,MATCH($C79,'dmc2564 ข้อมูลดิบ'!$C$3:$C$165,0),52)</f>
        <v>0</v>
      </c>
      <c r="S78" s="104">
        <f>INDEX('dmc2564 ข้อมูลดิบ'!$C$3:$CR$167,MATCH($C79,'dmc2564 ข้อมูลดิบ'!$C$3:$C$165,0),56)</f>
        <v>0</v>
      </c>
      <c r="T78" s="104">
        <f>Q78+R78+S78</f>
        <v>0</v>
      </c>
      <c r="U78" s="106">
        <f t="shared" si="20"/>
        <v>40</v>
      </c>
    </row>
    <row r="79" spans="2:21" ht="21" customHeight="1">
      <c r="B79" s="122"/>
      <c r="C79" s="103">
        <v>64020141</v>
      </c>
      <c r="D79" s="148" t="s">
        <v>1</v>
      </c>
      <c r="E79" s="107">
        <f t="shared" ref="E79:T79" si="23">E77+E78</f>
        <v>4</v>
      </c>
      <c r="F79" s="106">
        <f t="shared" si="23"/>
        <v>0</v>
      </c>
      <c r="G79" s="106">
        <f t="shared" si="23"/>
        <v>11</v>
      </c>
      <c r="H79" s="106">
        <f t="shared" si="23"/>
        <v>6</v>
      </c>
      <c r="I79" s="106">
        <f t="shared" si="23"/>
        <v>17</v>
      </c>
      <c r="J79" s="106">
        <f t="shared" si="23"/>
        <v>5</v>
      </c>
      <c r="K79" s="106">
        <f t="shared" si="23"/>
        <v>9</v>
      </c>
      <c r="L79" s="108">
        <f t="shared" si="23"/>
        <v>14</v>
      </c>
      <c r="M79" s="106">
        <f t="shared" si="23"/>
        <v>10</v>
      </c>
      <c r="N79" s="106">
        <f t="shared" si="23"/>
        <v>10</v>
      </c>
      <c r="O79" s="106">
        <f t="shared" si="23"/>
        <v>14</v>
      </c>
      <c r="P79" s="106">
        <f t="shared" si="23"/>
        <v>62</v>
      </c>
      <c r="Q79" s="106">
        <f t="shared" si="23"/>
        <v>0</v>
      </c>
      <c r="R79" s="106">
        <f t="shared" si="23"/>
        <v>0</v>
      </c>
      <c r="S79" s="106">
        <f t="shared" si="23"/>
        <v>0</v>
      </c>
      <c r="T79" s="106">
        <f t="shared" si="23"/>
        <v>0</v>
      </c>
      <c r="U79" s="106">
        <f t="shared" si="20"/>
        <v>79</v>
      </c>
    </row>
    <row r="80" spans="2:21" ht="21" customHeight="1" thickBot="1">
      <c r="B80" s="154"/>
      <c r="C80" s="179" t="s">
        <v>536</v>
      </c>
      <c r="D80" s="149" t="s">
        <v>15</v>
      </c>
      <c r="E80" s="111"/>
      <c r="F80" s="112">
        <f>INDEX('dmc2564 ข้อมูลดิบ'!$C$3:$CR$167,MATCH($C79,'dmc2564 ข้อมูลดิบ'!$C$3:$C$165,0),6)</f>
        <v>0</v>
      </c>
      <c r="G80" s="112">
        <f>INDEX('dmc2564 ข้อมูลดิบ'!$C$3:$CR$167,MATCH($C79,'dmc2564 ข้อมูลดิบ'!$C$3:$C$165,0),10)</f>
        <v>1</v>
      </c>
      <c r="H80" s="112">
        <f>INDEX('dmc2564 ข้อมูลดิบ'!$C$3:$CR$167,MATCH($C79,'dmc2564 ข้อมูลดิบ'!$C$3:$C$165,0),14)</f>
        <v>1</v>
      </c>
      <c r="I80" s="112">
        <f t="shared" ref="I80:I120" si="24">SUM(F80:H80)</f>
        <v>2</v>
      </c>
      <c r="J80" s="112">
        <f>INDEX('dmc2564 ข้อมูลดิบ'!$C$3:$CR$167,MATCH($C79,'dmc2564 ข้อมูลดิบ'!$C$3:$C$165,0),22)</f>
        <v>1</v>
      </c>
      <c r="K80" s="112">
        <f>INDEX('dmc2564 ข้อมูลดิบ'!$C$3:$CR$167,MATCH($C79,'dmc2564 ข้อมูลดิบ'!$C$3:$C$165,0),26)</f>
        <v>1</v>
      </c>
      <c r="L80" s="111">
        <f>INDEX('dmc2564 ข้อมูลดิบ'!$C$3:$CR$167,MATCH($C79,'dmc2564 ข้อมูลดิบ'!$C$3:$C$165,0),30)</f>
        <v>1</v>
      </c>
      <c r="M80" s="112">
        <f>INDEX('dmc2564 ข้อมูลดิบ'!$C$3:$CR$167,MATCH($C79,'dmc2564 ข้อมูลดิบ'!$C$3:$C$165,0),34)</f>
        <v>1</v>
      </c>
      <c r="N80" s="112">
        <f>INDEX('dmc2564 ข้อมูลดิบ'!$C$3:$CR$167,MATCH($C79,'dmc2564 ข้อมูลดิบ'!$C$3:$C$165,0),38)</f>
        <v>1</v>
      </c>
      <c r="O80" s="112">
        <f>INDEX('dmc2564 ข้อมูลดิบ'!$C$3:$CR$167,MATCH($C79,'dmc2564 ข้อมูลดิบ'!$C$3:$C$165,0),42)</f>
        <v>1</v>
      </c>
      <c r="P80" s="112">
        <f t="shared" ref="P80:P120" si="25">J80+K80+L80+M80+N80+O80</f>
        <v>6</v>
      </c>
      <c r="Q80" s="112">
        <f>INDEX('dmc2564 ข้อมูลดิบ'!$C$3:$CR$167,MATCH($C79,'dmc2564 ข้อมูลดิบ'!$C$3:$C$165,0),50)</f>
        <v>0</v>
      </c>
      <c r="R80" s="112">
        <f>INDEX('dmc2564 ข้อมูลดิบ'!$C$3:$CR$167,MATCH($C79,'dmc2564 ข้อมูลดิบ'!$C$3:$C$165,0),54)</f>
        <v>0</v>
      </c>
      <c r="S80" s="112">
        <f>INDEX('dmc2564 ข้อมูลดิบ'!$C$3:$CR$167,MATCH($C79,'dmc2564 ข้อมูลดิบ'!$C$3:$C$165,0),58)</f>
        <v>0</v>
      </c>
      <c r="T80" s="112">
        <f t="shared" ref="T80:T120" si="26">Q80+R80+S80</f>
        <v>0</v>
      </c>
      <c r="U80" s="113">
        <f t="shared" si="20"/>
        <v>8</v>
      </c>
    </row>
    <row r="81" spans="2:21" ht="21" customHeight="1" thickTop="1">
      <c r="B81" s="122">
        <v>20</v>
      </c>
      <c r="C81" s="115" t="s">
        <v>190</v>
      </c>
      <c r="D81" s="150" t="s">
        <v>18</v>
      </c>
      <c r="E81" s="86">
        <f>VLOOKUP(C83,'จำนวนครู 25มิย64'!$A$3:$E$164,3,TRUE)</f>
        <v>4</v>
      </c>
      <c r="F81" s="86">
        <f>INDEX('dmc2564 ข้อมูลดิบ'!$C$3:$CR$167,MATCH($C83,'dmc2564 ข้อมูลดิบ'!$C$3:$C$165,0),3)</f>
        <v>0</v>
      </c>
      <c r="G81" s="86">
        <f>INDEX('dmc2564 ข้อมูลดิบ'!$C$3:$CR$167,MATCH($C83,'dmc2564 ข้อมูลดิบ'!$C$3:$C$165,0),7)</f>
        <v>1</v>
      </c>
      <c r="H81" s="86">
        <f>INDEX('dmc2564 ข้อมูลดิบ'!$C$3:$CR$167,MATCH($C83,'dmc2564 ข้อมูลดิบ'!$C$3:$C$165,0),11)</f>
        <v>6</v>
      </c>
      <c r="I81" s="86">
        <f t="shared" si="24"/>
        <v>7</v>
      </c>
      <c r="J81" s="86">
        <f>INDEX('dmc2564 ข้อมูลดิบ'!$C$3:$CR$167,MATCH($C83,'dmc2564 ข้อมูลดิบ'!$C$3:$C$165,0),19)</f>
        <v>11</v>
      </c>
      <c r="K81" s="86">
        <f>INDEX('dmc2564 ข้อมูลดิบ'!$C$3:$CR$167,MATCH($C83,'dmc2564 ข้อมูลดิบ'!$C$3:$C$165,0),23)</f>
        <v>8</v>
      </c>
      <c r="L81" s="100">
        <f>INDEX('dmc2564 ข้อมูลดิบ'!$C$3:$CR$167,MATCH($C83,'dmc2564 ข้อมูลดิบ'!$C$3:$C$165,0),27)</f>
        <v>8</v>
      </c>
      <c r="M81" s="86">
        <f>INDEX('dmc2564 ข้อมูลดิบ'!$C$3:$CR$167,MATCH($C83,'dmc2564 ข้อมูลดิบ'!$C$3:$C$165,0),31)</f>
        <v>13</v>
      </c>
      <c r="N81" s="86">
        <f>INDEX('dmc2564 ข้อมูลดิบ'!$C$3:$CR$167,MATCH($C83,'dmc2564 ข้อมูลดิบ'!$C$3:$C$165,0),35)</f>
        <v>8</v>
      </c>
      <c r="O81" s="86">
        <f>INDEX('dmc2564 ข้อมูลดิบ'!$C$3:$CR$167,MATCH($C83,'dmc2564 ข้อมูลดิบ'!$C$3:$C$165,0),39)</f>
        <v>4</v>
      </c>
      <c r="P81" s="86">
        <f t="shared" si="25"/>
        <v>52</v>
      </c>
      <c r="Q81" s="86">
        <f>INDEX('dmc2564 ข้อมูลดิบ'!$C$3:$CR$167,MATCH($C83,'dmc2564 ข้อมูลดิบ'!$C$3:$C$165,0),47)</f>
        <v>7</v>
      </c>
      <c r="R81" s="86">
        <f>INDEX('dmc2564 ข้อมูลดิบ'!$C$3:$CR$167,MATCH($C83,'dmc2564 ข้อมูลดิบ'!$C$3:$C$165,0),51)</f>
        <v>4</v>
      </c>
      <c r="S81" s="86">
        <f>INDEX('dmc2564 ข้อมูลดิบ'!$C$3:$CR$167,MATCH($C83,'dmc2564 ข้อมูลดิบ'!$C$3:$C$165,0),55)</f>
        <v>7</v>
      </c>
      <c r="T81" s="86">
        <f t="shared" si="26"/>
        <v>18</v>
      </c>
      <c r="U81" s="101">
        <f t="shared" si="20"/>
        <v>77</v>
      </c>
    </row>
    <row r="82" spans="2:21" ht="21" customHeight="1">
      <c r="B82" s="122"/>
      <c r="C82" s="103" t="s">
        <v>267</v>
      </c>
      <c r="D82" s="147" t="s">
        <v>20</v>
      </c>
      <c r="E82" s="86">
        <f>VLOOKUP(C83,'จำนวนครู 25มิย64'!$A$3:$E$164,4,TRUE)</f>
        <v>11</v>
      </c>
      <c r="F82" s="104">
        <f>INDEX('dmc2564 ข้อมูลดิบ'!$C$3:$CR$167,MATCH($C83,'dmc2564 ข้อมูลดิบ'!$C$3:$C$165,0),4)</f>
        <v>0</v>
      </c>
      <c r="G82" s="104">
        <f>INDEX('dmc2564 ข้อมูลดิบ'!$C$3:$CR$167,MATCH($C83,'dmc2564 ข้อมูลดิบ'!$C$3:$C$165,0),8)</f>
        <v>4</v>
      </c>
      <c r="H82" s="104">
        <f>INDEX('dmc2564 ข้อมูลดิบ'!$C$3:$CR$167,MATCH($C83,'dmc2564 ข้อมูลดิบ'!$C$3:$C$165,0),12)</f>
        <v>4</v>
      </c>
      <c r="I82" s="104">
        <f t="shared" si="24"/>
        <v>8</v>
      </c>
      <c r="J82" s="104">
        <f>INDEX('dmc2564 ข้อมูลดิบ'!$C$3:$CR$167,MATCH($C83,'dmc2564 ข้อมูลดิบ'!$C$3:$C$165,0),20)</f>
        <v>6</v>
      </c>
      <c r="K82" s="104">
        <f>INDEX('dmc2564 ข้อมูลดิบ'!$C$3:$CR$167,MATCH($C83,'dmc2564 ข้อมูลดิบ'!$C$3:$C$165,0),24)</f>
        <v>6</v>
      </c>
      <c r="L82" s="105">
        <f>INDEX('dmc2564 ข้อมูลดิบ'!$C$3:$CR$167,MATCH($C83,'dmc2564 ข้อมูลดิบ'!$C$3:$C$165,0),28)</f>
        <v>6</v>
      </c>
      <c r="M82" s="104">
        <f>INDEX('dmc2564 ข้อมูลดิบ'!$C$3:$CR$167,MATCH($C83,'dmc2564 ข้อมูลดิบ'!$C$3:$C$165,0),32)</f>
        <v>6</v>
      </c>
      <c r="N82" s="104">
        <f>INDEX('dmc2564 ข้อมูลดิบ'!$C$3:$CR$167,MATCH($C83,'dmc2564 ข้อมูลดิบ'!$C$3:$C$165,0),36)</f>
        <v>5</v>
      </c>
      <c r="O82" s="104">
        <f>INDEX('dmc2564 ข้อมูลดิบ'!$C$3:$CR$167,MATCH($C83,'dmc2564 ข้อมูลดิบ'!$C$3:$C$165,0),40)</f>
        <v>4</v>
      </c>
      <c r="P82" s="104">
        <f t="shared" si="25"/>
        <v>33</v>
      </c>
      <c r="Q82" s="104">
        <f>INDEX('dmc2564 ข้อมูลดิบ'!$C$3:$CR$167,MATCH($C83,'dmc2564 ข้อมูลดิบ'!$C$3:$C$165,0),48)</f>
        <v>3</v>
      </c>
      <c r="R82" s="104">
        <f>INDEX('dmc2564 ข้อมูลดิบ'!$C$3:$CR$167,MATCH($C83,'dmc2564 ข้อมูลดิบ'!$C$3:$C$165,0),52)</f>
        <v>2</v>
      </c>
      <c r="S82" s="104">
        <f>INDEX('dmc2564 ข้อมูลดิบ'!$C$3:$CR$167,MATCH($C83,'dmc2564 ข้อมูลดิบ'!$C$3:$C$165,0),56)</f>
        <v>2</v>
      </c>
      <c r="T82" s="104">
        <f t="shared" si="26"/>
        <v>7</v>
      </c>
      <c r="U82" s="106">
        <f t="shared" si="20"/>
        <v>48</v>
      </c>
    </row>
    <row r="83" spans="2:21" ht="21" customHeight="1">
      <c r="B83" s="122"/>
      <c r="C83" s="103">
        <v>64020142</v>
      </c>
      <c r="D83" s="148" t="s">
        <v>1</v>
      </c>
      <c r="E83" s="107">
        <f t="shared" ref="E83:T83" si="27">E81+E82</f>
        <v>15</v>
      </c>
      <c r="F83" s="106">
        <f t="shared" si="27"/>
        <v>0</v>
      </c>
      <c r="G83" s="106">
        <f t="shared" si="27"/>
        <v>5</v>
      </c>
      <c r="H83" s="106">
        <f t="shared" si="27"/>
        <v>10</v>
      </c>
      <c r="I83" s="106">
        <f t="shared" si="27"/>
        <v>15</v>
      </c>
      <c r="J83" s="106">
        <f t="shared" si="27"/>
        <v>17</v>
      </c>
      <c r="K83" s="106">
        <f t="shared" si="27"/>
        <v>14</v>
      </c>
      <c r="L83" s="108">
        <f t="shared" si="27"/>
        <v>14</v>
      </c>
      <c r="M83" s="106">
        <f t="shared" si="27"/>
        <v>19</v>
      </c>
      <c r="N83" s="106">
        <f t="shared" si="27"/>
        <v>13</v>
      </c>
      <c r="O83" s="106">
        <f t="shared" si="27"/>
        <v>8</v>
      </c>
      <c r="P83" s="106">
        <f t="shared" si="27"/>
        <v>85</v>
      </c>
      <c r="Q83" s="106">
        <f t="shared" si="27"/>
        <v>10</v>
      </c>
      <c r="R83" s="106">
        <f t="shared" si="27"/>
        <v>6</v>
      </c>
      <c r="S83" s="106">
        <f t="shared" si="27"/>
        <v>9</v>
      </c>
      <c r="T83" s="106">
        <f t="shared" si="27"/>
        <v>25</v>
      </c>
      <c r="U83" s="106">
        <f t="shared" si="20"/>
        <v>125</v>
      </c>
    </row>
    <row r="84" spans="2:21" ht="21" customHeight="1" thickBot="1">
      <c r="B84" s="154"/>
      <c r="C84" s="179" t="s">
        <v>538</v>
      </c>
      <c r="D84" s="149" t="s">
        <v>15</v>
      </c>
      <c r="E84" s="111"/>
      <c r="F84" s="112">
        <f>INDEX('dmc2564 ข้อมูลดิบ'!$C$3:$CR$167,MATCH($C83,'dmc2564 ข้อมูลดิบ'!$C$3:$C$165,0),6)</f>
        <v>0</v>
      </c>
      <c r="G84" s="112">
        <f>INDEX('dmc2564 ข้อมูลดิบ'!$C$3:$CR$167,MATCH($C83,'dmc2564 ข้อมูลดิบ'!$C$3:$C$165,0),10)</f>
        <v>1</v>
      </c>
      <c r="H84" s="112">
        <f>INDEX('dmc2564 ข้อมูลดิบ'!$C$3:$CR$167,MATCH($C83,'dmc2564 ข้อมูลดิบ'!$C$3:$C$165,0),14)</f>
        <v>1</v>
      </c>
      <c r="I84" s="112">
        <f t="shared" si="24"/>
        <v>2</v>
      </c>
      <c r="J84" s="112">
        <f>INDEX('dmc2564 ข้อมูลดิบ'!$C$3:$CR$167,MATCH($C83,'dmc2564 ข้อมูลดิบ'!$C$3:$C$165,0),22)</f>
        <v>1</v>
      </c>
      <c r="K84" s="112">
        <f>INDEX('dmc2564 ข้อมูลดิบ'!$C$3:$CR$167,MATCH($C83,'dmc2564 ข้อมูลดิบ'!$C$3:$C$165,0),26)</f>
        <v>1</v>
      </c>
      <c r="L84" s="111">
        <f>INDEX('dmc2564 ข้อมูลดิบ'!$C$3:$CR$167,MATCH($C83,'dmc2564 ข้อมูลดิบ'!$C$3:$C$165,0),30)</f>
        <v>1</v>
      </c>
      <c r="M84" s="112">
        <f>INDEX('dmc2564 ข้อมูลดิบ'!$C$3:$CR$167,MATCH($C83,'dmc2564 ข้อมูลดิบ'!$C$3:$C$165,0),34)</f>
        <v>1</v>
      </c>
      <c r="N84" s="112">
        <f>INDEX('dmc2564 ข้อมูลดิบ'!$C$3:$CR$167,MATCH($C83,'dmc2564 ข้อมูลดิบ'!$C$3:$C$165,0),38)</f>
        <v>1</v>
      </c>
      <c r="O84" s="112">
        <f>INDEX('dmc2564 ข้อมูลดิบ'!$C$3:$CR$167,MATCH($C83,'dmc2564 ข้อมูลดิบ'!$C$3:$C$165,0),42)</f>
        <v>1</v>
      </c>
      <c r="P84" s="112">
        <f t="shared" si="25"/>
        <v>6</v>
      </c>
      <c r="Q84" s="112">
        <f>INDEX('dmc2564 ข้อมูลดิบ'!$C$3:$CR$167,MATCH($C83,'dmc2564 ข้อมูลดิบ'!$C$3:$C$165,0),50)</f>
        <v>1</v>
      </c>
      <c r="R84" s="112">
        <f>INDEX('dmc2564 ข้อมูลดิบ'!$C$3:$CR$167,MATCH($C83,'dmc2564 ข้อมูลดิบ'!$C$3:$C$165,0),54)</f>
        <v>1</v>
      </c>
      <c r="S84" s="112">
        <f>INDEX('dmc2564 ข้อมูลดิบ'!$C$3:$CR$167,MATCH($C83,'dmc2564 ข้อมูลดิบ'!$C$3:$C$165,0),58)</f>
        <v>1</v>
      </c>
      <c r="T84" s="112">
        <f t="shared" si="26"/>
        <v>3</v>
      </c>
      <c r="U84" s="113">
        <f t="shared" si="20"/>
        <v>11</v>
      </c>
    </row>
    <row r="85" spans="2:21" ht="21" customHeight="1" thickTop="1">
      <c r="B85" s="102">
        <v>21</v>
      </c>
      <c r="C85" s="98" t="s">
        <v>191</v>
      </c>
      <c r="D85" s="150" t="s">
        <v>18</v>
      </c>
      <c r="E85" s="86">
        <f>VLOOKUP(C87,'จำนวนครู 25มิย64'!$A$3:$E$164,3,TRUE)</f>
        <v>2</v>
      </c>
      <c r="F85" s="86">
        <f>INDEX('dmc2564 ข้อมูลดิบ'!$C$3:$CR$167,MATCH($C87,'dmc2564 ข้อมูลดิบ'!$C$3:$C$165,0),3)</f>
        <v>0</v>
      </c>
      <c r="G85" s="86">
        <f>INDEX('dmc2564 ข้อมูลดิบ'!$C$3:$CR$167,MATCH($C87,'dmc2564 ข้อมูลดิบ'!$C$3:$C$165,0),7)</f>
        <v>5</v>
      </c>
      <c r="H85" s="86">
        <f>INDEX('dmc2564 ข้อมูลดิบ'!$C$3:$CR$167,MATCH($C87,'dmc2564 ข้อมูลดิบ'!$C$3:$C$165,0),11)</f>
        <v>6</v>
      </c>
      <c r="I85" s="86">
        <f t="shared" si="24"/>
        <v>11</v>
      </c>
      <c r="J85" s="86">
        <f>INDEX('dmc2564 ข้อมูลดิบ'!$C$3:$CR$167,MATCH($C87,'dmc2564 ข้อมูลดิบ'!$C$3:$C$165,0),19)</f>
        <v>2</v>
      </c>
      <c r="K85" s="86">
        <f>INDEX('dmc2564 ข้อมูลดิบ'!$C$3:$CR$167,MATCH($C87,'dmc2564 ข้อมูลดิบ'!$C$3:$C$165,0),23)</f>
        <v>2</v>
      </c>
      <c r="L85" s="100">
        <f>INDEX('dmc2564 ข้อมูลดิบ'!$C$3:$CR$167,MATCH($C87,'dmc2564 ข้อมูลดิบ'!$C$3:$C$165,0),27)</f>
        <v>3</v>
      </c>
      <c r="M85" s="86">
        <f>INDEX('dmc2564 ข้อมูลดิบ'!$C$3:$CR$167,MATCH($C87,'dmc2564 ข้อมูลดิบ'!$C$3:$C$165,0),31)</f>
        <v>7</v>
      </c>
      <c r="N85" s="86">
        <f>INDEX('dmc2564 ข้อมูลดิบ'!$C$3:$CR$167,MATCH($C87,'dmc2564 ข้อมูลดิบ'!$C$3:$C$165,0),35)</f>
        <v>8</v>
      </c>
      <c r="O85" s="86">
        <f>INDEX('dmc2564 ข้อมูลดิบ'!$C$3:$CR$167,MATCH($C87,'dmc2564 ข้อมูลดิบ'!$C$3:$C$165,0),39)</f>
        <v>0</v>
      </c>
      <c r="P85" s="86">
        <f t="shared" si="25"/>
        <v>22</v>
      </c>
      <c r="Q85" s="86">
        <f>INDEX('dmc2564 ข้อมูลดิบ'!$C$3:$CR$167,MATCH($C87,'dmc2564 ข้อมูลดิบ'!$C$3:$C$165,0),47)</f>
        <v>0</v>
      </c>
      <c r="R85" s="86">
        <f>INDEX('dmc2564 ข้อมูลดิบ'!$C$3:$CR$167,MATCH($C87,'dmc2564 ข้อมูลดิบ'!$C$3:$C$165,0),51)</f>
        <v>0</v>
      </c>
      <c r="S85" s="86">
        <f>INDEX('dmc2564 ข้อมูลดิบ'!$C$3:$CR$167,MATCH($C87,'dmc2564 ข้อมูลดิบ'!$C$3:$C$165,0),55)</f>
        <v>0</v>
      </c>
      <c r="T85" s="86">
        <f t="shared" si="26"/>
        <v>0</v>
      </c>
      <c r="U85" s="101">
        <f t="shared" si="20"/>
        <v>33</v>
      </c>
    </row>
    <row r="86" spans="2:21" ht="21" customHeight="1">
      <c r="B86" s="102"/>
      <c r="C86" s="103" t="s">
        <v>192</v>
      </c>
      <c r="D86" s="147" t="s">
        <v>20</v>
      </c>
      <c r="E86" s="86">
        <f>VLOOKUP(C87,'จำนวนครู 25มิย64'!$A$3:$E$164,4,TRUE)</f>
        <v>3</v>
      </c>
      <c r="F86" s="104">
        <f>INDEX('dmc2564 ข้อมูลดิบ'!$C$3:$CR$167,MATCH($C87,'dmc2564 ข้อมูลดิบ'!$C$3:$C$165,0),4)</f>
        <v>0</v>
      </c>
      <c r="G86" s="104">
        <f>INDEX('dmc2564 ข้อมูลดิบ'!$C$3:$CR$167,MATCH($C87,'dmc2564 ข้อมูลดิบ'!$C$3:$C$165,0),8)</f>
        <v>2</v>
      </c>
      <c r="H86" s="104">
        <f>INDEX('dmc2564 ข้อมูลดิบ'!$C$3:$CR$167,MATCH($C87,'dmc2564 ข้อมูลดิบ'!$C$3:$C$165,0),12)</f>
        <v>3</v>
      </c>
      <c r="I86" s="104">
        <f t="shared" si="24"/>
        <v>5</v>
      </c>
      <c r="J86" s="104">
        <f>INDEX('dmc2564 ข้อมูลดิบ'!$C$3:$CR$167,MATCH($C87,'dmc2564 ข้อมูลดิบ'!$C$3:$C$165,0),20)</f>
        <v>2</v>
      </c>
      <c r="K86" s="104">
        <f>INDEX('dmc2564 ข้อมูลดิบ'!$C$3:$CR$167,MATCH($C87,'dmc2564 ข้อมูลดิบ'!$C$3:$C$165,0),24)</f>
        <v>0</v>
      </c>
      <c r="L86" s="105">
        <f>INDEX('dmc2564 ข้อมูลดิบ'!$C$3:$CR$167,MATCH($C87,'dmc2564 ข้อมูลดิบ'!$C$3:$C$165,0),28)</f>
        <v>3</v>
      </c>
      <c r="M86" s="104">
        <f>INDEX('dmc2564 ข้อมูลดิบ'!$C$3:$CR$167,MATCH($C87,'dmc2564 ข้อมูลดิบ'!$C$3:$C$165,0),32)</f>
        <v>0</v>
      </c>
      <c r="N86" s="104">
        <f>INDEX('dmc2564 ข้อมูลดิบ'!$C$3:$CR$167,MATCH($C87,'dmc2564 ข้อมูลดิบ'!$C$3:$C$165,0),36)</f>
        <v>0</v>
      </c>
      <c r="O86" s="104">
        <f>INDEX('dmc2564 ข้อมูลดิบ'!$C$3:$CR$167,MATCH($C87,'dmc2564 ข้อมูลดิบ'!$C$3:$C$165,0),40)</f>
        <v>2</v>
      </c>
      <c r="P86" s="104">
        <f t="shared" si="25"/>
        <v>7</v>
      </c>
      <c r="Q86" s="104">
        <f>INDEX('dmc2564 ข้อมูลดิบ'!$C$3:$CR$167,MATCH($C87,'dmc2564 ข้อมูลดิบ'!$C$3:$C$165,0),48)</f>
        <v>0</v>
      </c>
      <c r="R86" s="104">
        <f>INDEX('dmc2564 ข้อมูลดิบ'!$C$3:$CR$167,MATCH($C87,'dmc2564 ข้อมูลดิบ'!$C$3:$C$165,0),52)</f>
        <v>0</v>
      </c>
      <c r="S86" s="104">
        <f>INDEX('dmc2564 ข้อมูลดิบ'!$C$3:$CR$167,MATCH($C87,'dmc2564 ข้อมูลดิบ'!$C$3:$C$165,0),56)</f>
        <v>0</v>
      </c>
      <c r="T86" s="104">
        <f t="shared" si="26"/>
        <v>0</v>
      </c>
      <c r="U86" s="106">
        <f t="shared" si="20"/>
        <v>12</v>
      </c>
    </row>
    <row r="87" spans="2:21" ht="21" customHeight="1">
      <c r="B87" s="102"/>
      <c r="C87" s="103">
        <v>64020143</v>
      </c>
      <c r="D87" s="148" t="s">
        <v>1</v>
      </c>
      <c r="E87" s="107">
        <f t="shared" ref="E87:T87" si="28">E85+E86</f>
        <v>5</v>
      </c>
      <c r="F87" s="106">
        <f t="shared" si="28"/>
        <v>0</v>
      </c>
      <c r="G87" s="106">
        <f t="shared" si="28"/>
        <v>7</v>
      </c>
      <c r="H87" s="106">
        <f t="shared" si="28"/>
        <v>9</v>
      </c>
      <c r="I87" s="106">
        <f t="shared" si="28"/>
        <v>16</v>
      </c>
      <c r="J87" s="106">
        <f t="shared" si="28"/>
        <v>4</v>
      </c>
      <c r="K87" s="106">
        <f t="shared" si="28"/>
        <v>2</v>
      </c>
      <c r="L87" s="108">
        <f t="shared" si="28"/>
        <v>6</v>
      </c>
      <c r="M87" s="106">
        <f t="shared" si="28"/>
        <v>7</v>
      </c>
      <c r="N87" s="106">
        <f t="shared" si="28"/>
        <v>8</v>
      </c>
      <c r="O87" s="106">
        <f t="shared" si="28"/>
        <v>2</v>
      </c>
      <c r="P87" s="106">
        <f t="shared" si="28"/>
        <v>29</v>
      </c>
      <c r="Q87" s="106">
        <f t="shared" si="28"/>
        <v>0</v>
      </c>
      <c r="R87" s="106">
        <f t="shared" si="28"/>
        <v>0</v>
      </c>
      <c r="S87" s="106">
        <f t="shared" si="28"/>
        <v>0</v>
      </c>
      <c r="T87" s="106">
        <f t="shared" si="28"/>
        <v>0</v>
      </c>
      <c r="U87" s="106">
        <f t="shared" si="20"/>
        <v>45</v>
      </c>
    </row>
    <row r="88" spans="2:21" ht="21" customHeight="1" thickBot="1">
      <c r="B88" s="109"/>
      <c r="C88" s="179" t="s">
        <v>496</v>
      </c>
      <c r="D88" s="159" t="s">
        <v>15</v>
      </c>
      <c r="E88" s="111"/>
      <c r="F88" s="112">
        <f>INDEX('dmc2564 ข้อมูลดิบ'!$C$3:$CR$167,MATCH($C87,'dmc2564 ข้อมูลดิบ'!$C$3:$C$165,0),6)</f>
        <v>0</v>
      </c>
      <c r="G88" s="112">
        <f>INDEX('dmc2564 ข้อมูลดิบ'!$C$3:$CR$167,MATCH($C87,'dmc2564 ข้อมูลดิบ'!$C$3:$C$165,0),10)</f>
        <v>1</v>
      </c>
      <c r="H88" s="112">
        <f>INDEX('dmc2564 ข้อมูลดิบ'!$C$3:$CR$167,MATCH($C87,'dmc2564 ข้อมูลดิบ'!$C$3:$C$165,0),14)</f>
        <v>1</v>
      </c>
      <c r="I88" s="112">
        <f t="shared" si="24"/>
        <v>2</v>
      </c>
      <c r="J88" s="112">
        <f>INDEX('dmc2564 ข้อมูลดิบ'!$C$3:$CR$167,MATCH($C87,'dmc2564 ข้อมูลดิบ'!$C$3:$C$165,0),22)</f>
        <v>1</v>
      </c>
      <c r="K88" s="112">
        <f>INDEX('dmc2564 ข้อมูลดิบ'!$C$3:$CR$167,MATCH($C87,'dmc2564 ข้อมูลดิบ'!$C$3:$C$165,0),26)</f>
        <v>1</v>
      </c>
      <c r="L88" s="111">
        <f>INDEX('dmc2564 ข้อมูลดิบ'!$C$3:$CR$167,MATCH($C87,'dmc2564 ข้อมูลดิบ'!$C$3:$C$165,0),30)</f>
        <v>1</v>
      </c>
      <c r="M88" s="112">
        <f>INDEX('dmc2564 ข้อมูลดิบ'!$C$3:$CR$167,MATCH($C87,'dmc2564 ข้อมูลดิบ'!$C$3:$C$165,0),34)</f>
        <v>1</v>
      </c>
      <c r="N88" s="112">
        <f>INDEX('dmc2564 ข้อมูลดิบ'!$C$3:$CR$167,MATCH($C87,'dmc2564 ข้อมูลดิบ'!$C$3:$C$165,0),38)</f>
        <v>1</v>
      </c>
      <c r="O88" s="112">
        <f>INDEX('dmc2564 ข้อมูลดิบ'!$C$3:$CR$167,MATCH($C87,'dmc2564 ข้อมูลดิบ'!$C$3:$C$165,0),42)</f>
        <v>1</v>
      </c>
      <c r="P88" s="112">
        <f t="shared" si="25"/>
        <v>6</v>
      </c>
      <c r="Q88" s="112">
        <f>INDEX('dmc2564 ข้อมูลดิบ'!$C$3:$CR$167,MATCH($C87,'dmc2564 ข้อมูลดิบ'!$C$3:$C$165,0),50)</f>
        <v>0</v>
      </c>
      <c r="R88" s="112">
        <f>INDEX('dmc2564 ข้อมูลดิบ'!$C$3:$CR$167,MATCH($C87,'dmc2564 ข้อมูลดิบ'!$C$3:$C$165,0),54)</f>
        <v>0</v>
      </c>
      <c r="S88" s="112">
        <f>INDEX('dmc2564 ข้อมูลดิบ'!$C$3:$CR$167,MATCH($C87,'dmc2564 ข้อมูลดิบ'!$C$3:$C$165,0),58)</f>
        <v>0</v>
      </c>
      <c r="T88" s="112">
        <f t="shared" si="26"/>
        <v>0</v>
      </c>
      <c r="U88" s="113">
        <f t="shared" si="20"/>
        <v>8</v>
      </c>
    </row>
    <row r="89" spans="2:21" ht="21" customHeight="1" thickTop="1">
      <c r="B89" s="122">
        <v>22</v>
      </c>
      <c r="C89" s="118" t="s">
        <v>193</v>
      </c>
      <c r="D89" s="150" t="s">
        <v>18</v>
      </c>
      <c r="E89" s="86">
        <f>VLOOKUP(C91,'จำนวนครู 25มิย64'!$A$3:$E$164,3,TRUE)</f>
        <v>0</v>
      </c>
      <c r="F89" s="86">
        <f>INDEX('dmc2564 ข้อมูลดิบ'!$C$3:$CR$167,MATCH($C91,'dmc2564 ข้อมูลดิบ'!$C$3:$C$165,0),3)</f>
        <v>0</v>
      </c>
      <c r="G89" s="86">
        <f>INDEX('dmc2564 ข้อมูลดิบ'!$C$3:$CR$167,MATCH($C91,'dmc2564 ข้อมูลดิบ'!$C$3:$C$165,0),7)</f>
        <v>1</v>
      </c>
      <c r="H89" s="86">
        <f>INDEX('dmc2564 ข้อมูลดิบ'!$C$3:$CR$167,MATCH($C91,'dmc2564 ข้อมูลดิบ'!$C$3:$C$165,0),11)</f>
        <v>0</v>
      </c>
      <c r="I89" s="86">
        <f t="shared" si="24"/>
        <v>1</v>
      </c>
      <c r="J89" s="86">
        <f>INDEX('dmc2564 ข้อมูลดิบ'!$C$3:$CR$167,MATCH($C91,'dmc2564 ข้อมูลดิบ'!$C$3:$C$165,0),19)</f>
        <v>1</v>
      </c>
      <c r="K89" s="86">
        <f>INDEX('dmc2564 ข้อมูลดิบ'!$C$3:$CR$167,MATCH($C91,'dmc2564 ข้อมูลดิบ'!$C$3:$C$165,0),23)</f>
        <v>0</v>
      </c>
      <c r="L89" s="100">
        <f>INDEX('dmc2564 ข้อมูลดิบ'!$C$3:$CR$167,MATCH($C91,'dmc2564 ข้อมูลดิบ'!$C$3:$C$165,0),27)</f>
        <v>0</v>
      </c>
      <c r="M89" s="86">
        <f>INDEX('dmc2564 ข้อมูลดิบ'!$C$3:$CR$167,MATCH($C91,'dmc2564 ข้อมูลดิบ'!$C$3:$C$165,0),31)</f>
        <v>1</v>
      </c>
      <c r="N89" s="86">
        <f>INDEX('dmc2564 ข้อมูลดิบ'!$C$3:$CR$167,MATCH($C91,'dmc2564 ข้อมูลดิบ'!$C$3:$C$165,0),35)</f>
        <v>1</v>
      </c>
      <c r="O89" s="86">
        <f>INDEX('dmc2564 ข้อมูลดิบ'!$C$3:$CR$167,MATCH($C91,'dmc2564 ข้อมูลดิบ'!$C$3:$C$165,0),39)</f>
        <v>2</v>
      </c>
      <c r="P89" s="86">
        <f t="shared" si="25"/>
        <v>5</v>
      </c>
      <c r="Q89" s="86">
        <f>INDEX('dmc2564 ข้อมูลดิบ'!$C$3:$CR$167,MATCH($C91,'dmc2564 ข้อมูลดิบ'!$C$3:$C$165,0),47)</f>
        <v>0</v>
      </c>
      <c r="R89" s="86">
        <f>INDEX('dmc2564 ข้อมูลดิบ'!$C$3:$CR$167,MATCH($C91,'dmc2564 ข้อมูลดิบ'!$C$3:$C$165,0),51)</f>
        <v>0</v>
      </c>
      <c r="S89" s="86">
        <f>INDEX('dmc2564 ข้อมูลดิบ'!$C$3:$CR$167,MATCH($C91,'dmc2564 ข้อมูลดิบ'!$C$3:$C$165,0),55)</f>
        <v>0</v>
      </c>
      <c r="T89" s="86">
        <f t="shared" si="26"/>
        <v>0</v>
      </c>
      <c r="U89" s="101">
        <f t="shared" si="20"/>
        <v>6</v>
      </c>
    </row>
    <row r="90" spans="2:21" ht="21" customHeight="1">
      <c r="B90" s="122"/>
      <c r="C90" s="103" t="s">
        <v>194</v>
      </c>
      <c r="D90" s="147" t="s">
        <v>20</v>
      </c>
      <c r="E90" s="86">
        <f>VLOOKUP(C91,'จำนวนครู 25มิย64'!$A$3:$E$164,4,TRUE)</f>
        <v>1</v>
      </c>
      <c r="F90" s="104">
        <f>INDEX('dmc2564 ข้อมูลดิบ'!$C$3:$CR$167,MATCH($C91,'dmc2564 ข้อมูลดิบ'!$C$3:$C$165,0),4)</f>
        <v>0</v>
      </c>
      <c r="G90" s="104">
        <f>INDEX('dmc2564 ข้อมูลดิบ'!$C$3:$CR$167,MATCH($C91,'dmc2564 ข้อมูลดิบ'!$C$3:$C$165,0),8)</f>
        <v>0</v>
      </c>
      <c r="H90" s="104">
        <f>INDEX('dmc2564 ข้อมูลดิบ'!$C$3:$CR$167,MATCH($C91,'dmc2564 ข้อมูลดิบ'!$C$3:$C$165,0),12)</f>
        <v>1</v>
      </c>
      <c r="I90" s="104">
        <f t="shared" si="24"/>
        <v>1</v>
      </c>
      <c r="J90" s="104">
        <f>INDEX('dmc2564 ข้อมูลดิบ'!$C$3:$CR$167,MATCH($C91,'dmc2564 ข้อมูลดิบ'!$C$3:$C$165,0),20)</f>
        <v>3</v>
      </c>
      <c r="K90" s="104">
        <f>INDEX('dmc2564 ข้อมูลดิบ'!$C$3:$CR$167,MATCH($C91,'dmc2564 ข้อมูลดิบ'!$C$3:$C$165,0),24)</f>
        <v>1</v>
      </c>
      <c r="L90" s="105">
        <f>INDEX('dmc2564 ข้อมูลดิบ'!$C$3:$CR$167,MATCH($C91,'dmc2564 ข้อมูลดิบ'!$C$3:$C$165,0),28)</f>
        <v>0</v>
      </c>
      <c r="M90" s="104">
        <f>INDEX('dmc2564 ข้อมูลดิบ'!$C$3:$CR$167,MATCH($C91,'dmc2564 ข้อมูลดิบ'!$C$3:$C$165,0),32)</f>
        <v>2</v>
      </c>
      <c r="N90" s="104">
        <f>INDEX('dmc2564 ข้อมูลดิบ'!$C$3:$CR$167,MATCH($C91,'dmc2564 ข้อมูลดิบ'!$C$3:$C$165,0),36)</f>
        <v>1</v>
      </c>
      <c r="O90" s="104">
        <f>INDEX('dmc2564 ข้อมูลดิบ'!$C$3:$CR$167,MATCH($C91,'dmc2564 ข้อมูลดิบ'!$C$3:$C$165,0),40)</f>
        <v>0</v>
      </c>
      <c r="P90" s="104">
        <f t="shared" si="25"/>
        <v>7</v>
      </c>
      <c r="Q90" s="104">
        <f>INDEX('dmc2564 ข้อมูลดิบ'!$C$3:$CR$167,MATCH($C91,'dmc2564 ข้อมูลดิบ'!$C$3:$C$165,0),48)</f>
        <v>0</v>
      </c>
      <c r="R90" s="104">
        <f>INDEX('dmc2564 ข้อมูลดิบ'!$C$3:$CR$167,MATCH($C91,'dmc2564 ข้อมูลดิบ'!$C$3:$C$165,0),52)</f>
        <v>0</v>
      </c>
      <c r="S90" s="104">
        <f>INDEX('dmc2564 ข้อมูลดิบ'!$C$3:$CR$167,MATCH($C91,'dmc2564 ข้อมูลดิบ'!$C$3:$C$165,0),56)</f>
        <v>0</v>
      </c>
      <c r="T90" s="104">
        <f t="shared" si="26"/>
        <v>0</v>
      </c>
      <c r="U90" s="106">
        <f t="shared" si="20"/>
        <v>8</v>
      </c>
    </row>
    <row r="91" spans="2:21" ht="21" customHeight="1">
      <c r="B91" s="122"/>
      <c r="C91" s="103">
        <v>64020144</v>
      </c>
      <c r="D91" s="148" t="s">
        <v>1</v>
      </c>
      <c r="E91" s="107">
        <f t="shared" ref="E91:T91" si="29">E89+E90</f>
        <v>1</v>
      </c>
      <c r="F91" s="106">
        <f t="shared" si="29"/>
        <v>0</v>
      </c>
      <c r="G91" s="106">
        <f t="shared" si="29"/>
        <v>1</v>
      </c>
      <c r="H91" s="106">
        <f t="shared" si="29"/>
        <v>1</v>
      </c>
      <c r="I91" s="106">
        <f t="shared" si="29"/>
        <v>2</v>
      </c>
      <c r="J91" s="106">
        <f t="shared" si="29"/>
        <v>4</v>
      </c>
      <c r="K91" s="106">
        <f t="shared" si="29"/>
        <v>1</v>
      </c>
      <c r="L91" s="108">
        <f t="shared" si="29"/>
        <v>0</v>
      </c>
      <c r="M91" s="106">
        <f t="shared" si="29"/>
        <v>3</v>
      </c>
      <c r="N91" s="106">
        <f t="shared" si="29"/>
        <v>2</v>
      </c>
      <c r="O91" s="106">
        <f t="shared" si="29"/>
        <v>2</v>
      </c>
      <c r="P91" s="106">
        <f t="shared" si="29"/>
        <v>12</v>
      </c>
      <c r="Q91" s="106">
        <f t="shared" si="29"/>
        <v>0</v>
      </c>
      <c r="R91" s="106">
        <f t="shared" si="29"/>
        <v>0</v>
      </c>
      <c r="S91" s="106">
        <f t="shared" si="29"/>
        <v>0</v>
      </c>
      <c r="T91" s="106">
        <f t="shared" si="29"/>
        <v>0</v>
      </c>
      <c r="U91" s="106">
        <f t="shared" si="20"/>
        <v>14</v>
      </c>
    </row>
    <row r="92" spans="2:21" ht="21" customHeight="1" thickBot="1">
      <c r="B92" s="154"/>
      <c r="C92" s="179" t="s">
        <v>499</v>
      </c>
      <c r="D92" s="149" t="s">
        <v>15</v>
      </c>
      <c r="E92" s="111"/>
      <c r="F92" s="112">
        <f>INDEX('dmc2564 ข้อมูลดิบ'!$C$3:$CR$167,MATCH($C91,'dmc2564 ข้อมูลดิบ'!$C$3:$C$165,0),6)</f>
        <v>0</v>
      </c>
      <c r="G92" s="112">
        <f>INDEX('dmc2564 ข้อมูลดิบ'!$C$3:$CR$167,MATCH($C91,'dmc2564 ข้อมูลดิบ'!$C$3:$C$165,0),10)</f>
        <v>1</v>
      </c>
      <c r="H92" s="112">
        <f>INDEX('dmc2564 ข้อมูลดิบ'!$C$3:$CR$167,MATCH($C91,'dmc2564 ข้อมูลดิบ'!$C$3:$C$165,0),14)</f>
        <v>1</v>
      </c>
      <c r="I92" s="112">
        <f t="shared" si="24"/>
        <v>2</v>
      </c>
      <c r="J92" s="112">
        <f>INDEX('dmc2564 ข้อมูลดิบ'!$C$3:$CR$167,MATCH($C91,'dmc2564 ข้อมูลดิบ'!$C$3:$C$165,0),22)</f>
        <v>1</v>
      </c>
      <c r="K92" s="112">
        <f>INDEX('dmc2564 ข้อมูลดิบ'!$C$3:$CR$167,MATCH($C91,'dmc2564 ข้อมูลดิบ'!$C$3:$C$165,0),26)</f>
        <v>1</v>
      </c>
      <c r="L92" s="111">
        <f>INDEX('dmc2564 ข้อมูลดิบ'!$C$3:$CR$167,MATCH($C91,'dmc2564 ข้อมูลดิบ'!$C$3:$C$165,0),30)</f>
        <v>0</v>
      </c>
      <c r="M92" s="112">
        <f>INDEX('dmc2564 ข้อมูลดิบ'!$C$3:$CR$167,MATCH($C91,'dmc2564 ข้อมูลดิบ'!$C$3:$C$165,0),34)</f>
        <v>1</v>
      </c>
      <c r="N92" s="112">
        <f>INDEX('dmc2564 ข้อมูลดิบ'!$C$3:$CR$167,MATCH($C91,'dmc2564 ข้อมูลดิบ'!$C$3:$C$165,0),38)</f>
        <v>1</v>
      </c>
      <c r="O92" s="112">
        <f>INDEX('dmc2564 ข้อมูลดิบ'!$C$3:$CR$167,MATCH($C91,'dmc2564 ข้อมูลดิบ'!$C$3:$C$165,0),42)</f>
        <v>1</v>
      </c>
      <c r="P92" s="112">
        <f t="shared" si="25"/>
        <v>5</v>
      </c>
      <c r="Q92" s="112">
        <f>INDEX('dmc2564 ข้อมูลดิบ'!$C$3:$CR$167,MATCH($C91,'dmc2564 ข้อมูลดิบ'!$C$3:$C$165,0),50)</f>
        <v>0</v>
      </c>
      <c r="R92" s="112">
        <f>INDEX('dmc2564 ข้อมูลดิบ'!$C$3:$CR$167,MATCH($C91,'dmc2564 ข้อมูลดิบ'!$C$3:$C$165,0),54)</f>
        <v>0</v>
      </c>
      <c r="S92" s="112">
        <f>INDEX('dmc2564 ข้อมูลดิบ'!$C$3:$CR$167,MATCH($C91,'dmc2564 ข้อมูลดิบ'!$C$3:$C$165,0),58)</f>
        <v>0</v>
      </c>
      <c r="T92" s="112">
        <f t="shared" si="26"/>
        <v>0</v>
      </c>
      <c r="U92" s="113">
        <f t="shared" si="20"/>
        <v>7</v>
      </c>
    </row>
    <row r="93" spans="2:21" ht="21" customHeight="1" thickTop="1">
      <c r="B93" s="122">
        <v>23</v>
      </c>
      <c r="C93" s="118" t="s">
        <v>195</v>
      </c>
      <c r="D93" s="150" t="s">
        <v>18</v>
      </c>
      <c r="E93" s="86">
        <f>VLOOKUP(C95,'จำนวนครู 25มิย64'!$A$3:$E$164,3,TRUE)</f>
        <v>3</v>
      </c>
      <c r="F93" s="86">
        <f>INDEX('dmc2564 ข้อมูลดิบ'!$C$3:$CR$167,MATCH($C95,'dmc2564 ข้อมูลดิบ'!$C$3:$C$165,0),3)</f>
        <v>0</v>
      </c>
      <c r="G93" s="86">
        <f>INDEX('dmc2564 ข้อมูลดิบ'!$C$3:$CR$167,MATCH($C95,'dmc2564 ข้อมูลดิบ'!$C$3:$C$165,0),7)</f>
        <v>4</v>
      </c>
      <c r="H93" s="86">
        <f>INDEX('dmc2564 ข้อมูลดิบ'!$C$3:$CR$167,MATCH($C95,'dmc2564 ข้อมูลดิบ'!$C$3:$C$165,0),11)</f>
        <v>4</v>
      </c>
      <c r="I93" s="86">
        <f t="shared" si="24"/>
        <v>8</v>
      </c>
      <c r="J93" s="86">
        <f>INDEX('dmc2564 ข้อมูลดิบ'!$C$3:$CR$167,MATCH($C95,'dmc2564 ข้อมูลดิบ'!$C$3:$C$165,0),19)</f>
        <v>4</v>
      </c>
      <c r="K93" s="86">
        <f>INDEX('dmc2564 ข้อมูลดิบ'!$C$3:$CR$167,MATCH($C95,'dmc2564 ข้อมูลดิบ'!$C$3:$C$165,0),23)</f>
        <v>6</v>
      </c>
      <c r="L93" s="100">
        <f>INDEX('dmc2564 ข้อมูลดิบ'!$C$3:$CR$167,MATCH($C95,'dmc2564 ข้อมูลดิบ'!$C$3:$C$165,0),27)</f>
        <v>2</v>
      </c>
      <c r="M93" s="86">
        <f>INDEX('dmc2564 ข้อมูลดิบ'!$C$3:$CR$167,MATCH($C95,'dmc2564 ข้อมูลดิบ'!$C$3:$C$165,0),31)</f>
        <v>4</v>
      </c>
      <c r="N93" s="86">
        <f>INDEX('dmc2564 ข้อมูลดิบ'!$C$3:$CR$167,MATCH($C95,'dmc2564 ข้อมูลดิบ'!$C$3:$C$165,0),35)</f>
        <v>1</v>
      </c>
      <c r="O93" s="86">
        <f>INDEX('dmc2564 ข้อมูลดิบ'!$C$3:$CR$167,MATCH($C95,'dmc2564 ข้อมูลดิบ'!$C$3:$C$165,0),39)</f>
        <v>3</v>
      </c>
      <c r="P93" s="86">
        <f t="shared" si="25"/>
        <v>20</v>
      </c>
      <c r="Q93" s="86">
        <f>INDEX('dmc2564 ข้อมูลดิบ'!$C$3:$CR$167,MATCH($C95,'dmc2564 ข้อมูลดิบ'!$C$3:$C$165,0),47)</f>
        <v>0</v>
      </c>
      <c r="R93" s="86">
        <f>INDEX('dmc2564 ข้อมูลดิบ'!$C$3:$CR$167,MATCH($C95,'dmc2564 ข้อมูลดิบ'!$C$3:$C$165,0),51)</f>
        <v>0</v>
      </c>
      <c r="S93" s="86">
        <f>INDEX('dmc2564 ข้อมูลดิบ'!$C$3:$CR$167,MATCH($C95,'dmc2564 ข้อมูลดิบ'!$C$3:$C$165,0),55)</f>
        <v>0</v>
      </c>
      <c r="T93" s="86">
        <f t="shared" si="26"/>
        <v>0</v>
      </c>
      <c r="U93" s="101">
        <f t="shared" si="20"/>
        <v>28</v>
      </c>
    </row>
    <row r="94" spans="2:21" ht="21" customHeight="1">
      <c r="B94" s="122"/>
      <c r="C94" s="103" t="s">
        <v>196</v>
      </c>
      <c r="D94" s="147" t="s">
        <v>20</v>
      </c>
      <c r="E94" s="86">
        <f>VLOOKUP(C95,'จำนวนครู 25มิย64'!$A$3:$E$164,4,TRUE)</f>
        <v>1</v>
      </c>
      <c r="F94" s="104">
        <f>INDEX('dmc2564 ข้อมูลดิบ'!$C$3:$CR$167,MATCH($C95,'dmc2564 ข้อมูลดิบ'!$C$3:$C$165,0),4)</f>
        <v>0</v>
      </c>
      <c r="G94" s="104">
        <f>INDEX('dmc2564 ข้อมูลดิบ'!$C$3:$CR$167,MATCH($C95,'dmc2564 ข้อมูลดิบ'!$C$3:$C$165,0),8)</f>
        <v>2</v>
      </c>
      <c r="H94" s="104">
        <f>INDEX('dmc2564 ข้อมูลดิบ'!$C$3:$CR$167,MATCH($C95,'dmc2564 ข้อมูลดิบ'!$C$3:$C$165,0),12)</f>
        <v>3</v>
      </c>
      <c r="I94" s="104">
        <f t="shared" si="24"/>
        <v>5</v>
      </c>
      <c r="J94" s="104">
        <f>INDEX('dmc2564 ข้อมูลดิบ'!$C$3:$CR$167,MATCH($C95,'dmc2564 ข้อมูลดิบ'!$C$3:$C$165,0),20)</f>
        <v>2</v>
      </c>
      <c r="K94" s="104">
        <f>INDEX('dmc2564 ข้อมูลดิบ'!$C$3:$CR$167,MATCH($C95,'dmc2564 ข้อมูลดิบ'!$C$3:$C$165,0),24)</f>
        <v>1</v>
      </c>
      <c r="L94" s="105">
        <f>INDEX('dmc2564 ข้อมูลดิบ'!$C$3:$CR$167,MATCH($C95,'dmc2564 ข้อมูลดิบ'!$C$3:$C$165,0),28)</f>
        <v>3</v>
      </c>
      <c r="M94" s="104">
        <f>INDEX('dmc2564 ข้อมูลดิบ'!$C$3:$CR$167,MATCH($C95,'dmc2564 ข้อมูลดิบ'!$C$3:$C$165,0),32)</f>
        <v>0</v>
      </c>
      <c r="N94" s="104">
        <f>INDEX('dmc2564 ข้อมูลดิบ'!$C$3:$CR$167,MATCH($C95,'dmc2564 ข้อมูลดิบ'!$C$3:$C$165,0),36)</f>
        <v>3</v>
      </c>
      <c r="O94" s="104">
        <f>INDEX('dmc2564 ข้อมูลดิบ'!$C$3:$CR$167,MATCH($C95,'dmc2564 ข้อมูลดิบ'!$C$3:$C$165,0),40)</f>
        <v>5</v>
      </c>
      <c r="P94" s="104">
        <f t="shared" si="25"/>
        <v>14</v>
      </c>
      <c r="Q94" s="104">
        <f>INDEX('dmc2564 ข้อมูลดิบ'!$C$3:$CR$167,MATCH($C95,'dmc2564 ข้อมูลดิบ'!$C$3:$C$165,0),48)</f>
        <v>0</v>
      </c>
      <c r="R94" s="104">
        <f>INDEX('dmc2564 ข้อมูลดิบ'!$C$3:$CR$167,MATCH($C95,'dmc2564 ข้อมูลดิบ'!$C$3:$C$165,0),52)</f>
        <v>0</v>
      </c>
      <c r="S94" s="104">
        <f>INDEX('dmc2564 ข้อมูลดิบ'!$C$3:$CR$167,MATCH($C95,'dmc2564 ข้อมูลดิบ'!$C$3:$C$165,0),56)</f>
        <v>0</v>
      </c>
      <c r="T94" s="104">
        <f t="shared" si="26"/>
        <v>0</v>
      </c>
      <c r="U94" s="106">
        <f t="shared" si="20"/>
        <v>19</v>
      </c>
    </row>
    <row r="95" spans="2:21" ht="21" customHeight="1">
      <c r="B95" s="122"/>
      <c r="C95" s="103">
        <v>64020146</v>
      </c>
      <c r="D95" s="148" t="s">
        <v>1</v>
      </c>
      <c r="E95" s="107">
        <f t="shared" ref="E95:T95" si="30">E93+E94</f>
        <v>4</v>
      </c>
      <c r="F95" s="106">
        <f t="shared" si="30"/>
        <v>0</v>
      </c>
      <c r="G95" s="106">
        <f t="shared" si="30"/>
        <v>6</v>
      </c>
      <c r="H95" s="106">
        <f t="shared" si="30"/>
        <v>7</v>
      </c>
      <c r="I95" s="106">
        <f t="shared" si="30"/>
        <v>13</v>
      </c>
      <c r="J95" s="106">
        <f t="shared" si="30"/>
        <v>6</v>
      </c>
      <c r="K95" s="106">
        <f t="shared" si="30"/>
        <v>7</v>
      </c>
      <c r="L95" s="108">
        <f t="shared" si="30"/>
        <v>5</v>
      </c>
      <c r="M95" s="106">
        <f t="shared" si="30"/>
        <v>4</v>
      </c>
      <c r="N95" s="106">
        <f t="shared" si="30"/>
        <v>4</v>
      </c>
      <c r="O95" s="106">
        <f t="shared" si="30"/>
        <v>8</v>
      </c>
      <c r="P95" s="106">
        <f t="shared" si="30"/>
        <v>34</v>
      </c>
      <c r="Q95" s="106">
        <f t="shared" si="30"/>
        <v>0</v>
      </c>
      <c r="R95" s="106">
        <f t="shared" si="30"/>
        <v>0</v>
      </c>
      <c r="S95" s="106">
        <f t="shared" si="30"/>
        <v>0</v>
      </c>
      <c r="T95" s="106">
        <f t="shared" si="30"/>
        <v>0</v>
      </c>
      <c r="U95" s="106">
        <f t="shared" si="20"/>
        <v>47</v>
      </c>
    </row>
    <row r="96" spans="2:21" ht="21" customHeight="1" thickBot="1">
      <c r="B96" s="154"/>
      <c r="C96" s="179" t="s">
        <v>585</v>
      </c>
      <c r="D96" s="149" t="s">
        <v>15</v>
      </c>
      <c r="E96" s="111"/>
      <c r="F96" s="112">
        <f>INDEX('dmc2564 ข้อมูลดิบ'!$C$3:$CR$167,MATCH($C95,'dmc2564 ข้อมูลดิบ'!$C$3:$C$165,0),6)</f>
        <v>0</v>
      </c>
      <c r="G96" s="112">
        <f>INDEX('dmc2564 ข้อมูลดิบ'!$C$3:$CR$167,MATCH($C95,'dmc2564 ข้อมูลดิบ'!$C$3:$C$165,0),10)</f>
        <v>1</v>
      </c>
      <c r="H96" s="112">
        <f>INDEX('dmc2564 ข้อมูลดิบ'!$C$3:$CR$167,MATCH($C95,'dmc2564 ข้อมูลดิบ'!$C$3:$C$165,0),14)</f>
        <v>1</v>
      </c>
      <c r="I96" s="112">
        <f t="shared" si="24"/>
        <v>2</v>
      </c>
      <c r="J96" s="112">
        <f>INDEX('dmc2564 ข้อมูลดิบ'!$C$3:$CR$167,MATCH($C95,'dmc2564 ข้อมูลดิบ'!$C$3:$C$165,0),22)</f>
        <v>1</v>
      </c>
      <c r="K96" s="112">
        <f>INDEX('dmc2564 ข้อมูลดิบ'!$C$3:$CR$167,MATCH($C95,'dmc2564 ข้อมูลดิบ'!$C$3:$C$165,0),26)</f>
        <v>1</v>
      </c>
      <c r="L96" s="111">
        <f>INDEX('dmc2564 ข้อมูลดิบ'!$C$3:$CR$167,MATCH($C95,'dmc2564 ข้อมูลดิบ'!$C$3:$C$165,0),30)</f>
        <v>1</v>
      </c>
      <c r="M96" s="112">
        <f>INDEX('dmc2564 ข้อมูลดิบ'!$C$3:$CR$167,MATCH($C95,'dmc2564 ข้อมูลดิบ'!$C$3:$C$165,0),34)</f>
        <v>1</v>
      </c>
      <c r="N96" s="112">
        <f>INDEX('dmc2564 ข้อมูลดิบ'!$C$3:$CR$167,MATCH($C95,'dmc2564 ข้อมูลดิบ'!$C$3:$C$165,0),38)</f>
        <v>1</v>
      </c>
      <c r="O96" s="112">
        <f>INDEX('dmc2564 ข้อมูลดิบ'!$C$3:$CR$167,MATCH($C95,'dmc2564 ข้อมูลดิบ'!$C$3:$C$165,0),42)</f>
        <v>1</v>
      </c>
      <c r="P96" s="112">
        <f t="shared" si="25"/>
        <v>6</v>
      </c>
      <c r="Q96" s="112">
        <f>INDEX('dmc2564 ข้อมูลดิบ'!$C$3:$CR$167,MATCH($C95,'dmc2564 ข้อมูลดิบ'!$C$3:$C$165,0),50)</f>
        <v>0</v>
      </c>
      <c r="R96" s="112">
        <f>INDEX('dmc2564 ข้อมูลดิบ'!$C$3:$CR$167,MATCH($C95,'dmc2564 ข้อมูลดิบ'!$C$3:$C$165,0),54)</f>
        <v>0</v>
      </c>
      <c r="S96" s="112">
        <f>INDEX('dmc2564 ข้อมูลดิบ'!$C$3:$CR$167,MATCH($C95,'dmc2564 ข้อมูลดิบ'!$C$3:$C$165,0),58)</f>
        <v>0</v>
      </c>
      <c r="T96" s="112">
        <f t="shared" si="26"/>
        <v>0</v>
      </c>
      <c r="U96" s="113">
        <f t="shared" si="20"/>
        <v>8</v>
      </c>
    </row>
    <row r="97" spans="2:21" ht="21" customHeight="1" thickTop="1">
      <c r="B97" s="160">
        <v>24</v>
      </c>
      <c r="C97" s="118" t="s">
        <v>205</v>
      </c>
      <c r="D97" s="147" t="s">
        <v>18</v>
      </c>
      <c r="E97" s="86">
        <f>VLOOKUP(C99,'จำนวนครู 25มิย64'!$A$3:$E$164,3,TRUE)</f>
        <v>0</v>
      </c>
      <c r="F97" s="86">
        <f>INDEX('dmc2564 ข้อมูลดิบ'!$C$3:$CR$167,MATCH($C99,'dmc2564 ข้อมูลดิบ'!$C$3:$C$165,0),3)</f>
        <v>6</v>
      </c>
      <c r="G97" s="86">
        <f>INDEX('dmc2564 ข้อมูลดิบ'!$C$3:$CR$167,MATCH($C99,'dmc2564 ข้อมูลดิบ'!$C$3:$C$165,0),7)</f>
        <v>5</v>
      </c>
      <c r="H97" s="86">
        <f>INDEX('dmc2564 ข้อมูลดิบ'!$C$3:$CR$167,MATCH($C99,'dmc2564 ข้อมูลดิบ'!$C$3:$C$165,0),11)</f>
        <v>4</v>
      </c>
      <c r="I97" s="86">
        <f t="shared" si="24"/>
        <v>15</v>
      </c>
      <c r="J97" s="86">
        <f>INDEX('dmc2564 ข้อมูลดิบ'!$C$3:$CR$167,MATCH($C99,'dmc2564 ข้อมูลดิบ'!$C$3:$C$165,0),19)</f>
        <v>1</v>
      </c>
      <c r="K97" s="86">
        <f>INDEX('dmc2564 ข้อมูลดิบ'!$C$3:$CR$167,MATCH($C99,'dmc2564 ข้อมูลดิบ'!$C$3:$C$165,0),23)</f>
        <v>2</v>
      </c>
      <c r="L97" s="100">
        <f>INDEX('dmc2564 ข้อมูลดิบ'!$C$3:$CR$167,MATCH($C99,'dmc2564 ข้อมูลดิบ'!$C$3:$C$165,0),27)</f>
        <v>0</v>
      </c>
      <c r="M97" s="86">
        <f>INDEX('dmc2564 ข้อมูลดิบ'!$C$3:$CR$167,MATCH($C99,'dmc2564 ข้อมูลดิบ'!$C$3:$C$165,0),31)</f>
        <v>1</v>
      </c>
      <c r="N97" s="86">
        <f>INDEX('dmc2564 ข้อมูลดิบ'!$C$3:$CR$167,MATCH($C99,'dmc2564 ข้อมูลดิบ'!$C$3:$C$165,0),35)</f>
        <v>1</v>
      </c>
      <c r="O97" s="86">
        <f>INDEX('dmc2564 ข้อมูลดิบ'!$C$3:$CR$167,MATCH($C99,'dmc2564 ข้อมูลดิบ'!$C$3:$C$165,0),39)</f>
        <v>0</v>
      </c>
      <c r="P97" s="86">
        <f t="shared" si="25"/>
        <v>5</v>
      </c>
      <c r="Q97" s="86">
        <f>INDEX('dmc2564 ข้อมูลดิบ'!$C$3:$CR$167,MATCH($C99,'dmc2564 ข้อมูลดิบ'!$C$3:$C$165,0),47)</f>
        <v>0</v>
      </c>
      <c r="R97" s="86">
        <f>INDEX('dmc2564 ข้อมูลดิบ'!$C$3:$CR$167,MATCH($C99,'dmc2564 ข้อมูลดิบ'!$C$3:$C$165,0),51)</f>
        <v>0</v>
      </c>
      <c r="S97" s="86">
        <f>INDEX('dmc2564 ข้อมูลดิบ'!$C$3:$CR$167,MATCH($C99,'dmc2564 ข้อมูลดิบ'!$C$3:$C$165,0),55)</f>
        <v>0</v>
      </c>
      <c r="T97" s="86">
        <f t="shared" si="26"/>
        <v>0</v>
      </c>
      <c r="U97" s="101">
        <f t="shared" si="20"/>
        <v>20</v>
      </c>
    </row>
    <row r="98" spans="2:21" ht="21" customHeight="1">
      <c r="B98" s="122"/>
      <c r="C98" s="103" t="s">
        <v>206</v>
      </c>
      <c r="D98" s="147" t="s">
        <v>20</v>
      </c>
      <c r="E98" s="86">
        <f>VLOOKUP(C99,'จำนวนครู 25มิย64'!$A$3:$E$164,4,TRUE)</f>
        <v>3</v>
      </c>
      <c r="F98" s="104">
        <f>INDEX('dmc2564 ข้อมูลดิบ'!$C$3:$CR$167,MATCH($C99,'dmc2564 ข้อมูลดิบ'!$C$3:$C$165,0),4)</f>
        <v>3</v>
      </c>
      <c r="G98" s="104">
        <f>INDEX('dmc2564 ข้อมูลดิบ'!$C$3:$CR$167,MATCH($C99,'dmc2564 ข้อมูลดิบ'!$C$3:$C$165,0),8)</f>
        <v>5</v>
      </c>
      <c r="H98" s="104">
        <f>INDEX('dmc2564 ข้อมูลดิบ'!$C$3:$CR$167,MATCH($C99,'dmc2564 ข้อมูลดิบ'!$C$3:$C$165,0),12)</f>
        <v>5</v>
      </c>
      <c r="I98" s="104">
        <f t="shared" si="24"/>
        <v>13</v>
      </c>
      <c r="J98" s="104">
        <f>INDEX('dmc2564 ข้อมูลดิบ'!$C$3:$CR$167,MATCH($C99,'dmc2564 ข้อมูลดิบ'!$C$3:$C$165,0),20)</f>
        <v>0</v>
      </c>
      <c r="K98" s="104">
        <f>INDEX('dmc2564 ข้อมูลดิบ'!$C$3:$CR$167,MATCH($C99,'dmc2564 ข้อมูลดิบ'!$C$3:$C$165,0),24)</f>
        <v>1</v>
      </c>
      <c r="L98" s="105">
        <f>INDEX('dmc2564 ข้อมูลดิบ'!$C$3:$CR$167,MATCH($C99,'dmc2564 ข้อมูลดิบ'!$C$3:$C$165,0),28)</f>
        <v>2</v>
      </c>
      <c r="M98" s="104">
        <f>INDEX('dmc2564 ข้อมูลดิบ'!$C$3:$CR$167,MATCH($C99,'dmc2564 ข้อมูลดิบ'!$C$3:$C$165,0),32)</f>
        <v>0</v>
      </c>
      <c r="N98" s="104">
        <f>INDEX('dmc2564 ข้อมูลดิบ'!$C$3:$CR$167,MATCH($C99,'dmc2564 ข้อมูลดิบ'!$C$3:$C$165,0),36)</f>
        <v>3</v>
      </c>
      <c r="O98" s="104">
        <f>INDEX('dmc2564 ข้อมูลดิบ'!$C$3:$CR$167,MATCH($C99,'dmc2564 ข้อมูลดิบ'!$C$3:$C$165,0),40)</f>
        <v>2</v>
      </c>
      <c r="P98" s="104">
        <f t="shared" si="25"/>
        <v>8</v>
      </c>
      <c r="Q98" s="104">
        <f>INDEX('dmc2564 ข้อมูลดิบ'!$C$3:$CR$167,MATCH($C99,'dmc2564 ข้อมูลดิบ'!$C$3:$C$165,0),48)</f>
        <v>0</v>
      </c>
      <c r="R98" s="104">
        <f>INDEX('dmc2564 ข้อมูลดิบ'!$C$3:$CR$167,MATCH($C99,'dmc2564 ข้อมูลดิบ'!$C$3:$C$165,0),52)</f>
        <v>0</v>
      </c>
      <c r="S98" s="104">
        <f>INDEX('dmc2564 ข้อมูลดิบ'!$C$3:$CR$167,MATCH($C99,'dmc2564 ข้อมูลดิบ'!$C$3:$C$165,0),56)</f>
        <v>0</v>
      </c>
      <c r="T98" s="104">
        <f t="shared" si="26"/>
        <v>0</v>
      </c>
      <c r="U98" s="106">
        <f t="shared" si="20"/>
        <v>21</v>
      </c>
    </row>
    <row r="99" spans="2:21" ht="21" customHeight="1">
      <c r="B99" s="122"/>
      <c r="C99" s="103">
        <v>64020148</v>
      </c>
      <c r="D99" s="148" t="s">
        <v>1</v>
      </c>
      <c r="E99" s="107">
        <f t="shared" ref="E99:T99" si="31">E97+E98</f>
        <v>3</v>
      </c>
      <c r="F99" s="106">
        <f t="shared" si="31"/>
        <v>9</v>
      </c>
      <c r="G99" s="106">
        <f t="shared" si="31"/>
        <v>10</v>
      </c>
      <c r="H99" s="106">
        <f t="shared" si="31"/>
        <v>9</v>
      </c>
      <c r="I99" s="106">
        <f t="shared" si="31"/>
        <v>28</v>
      </c>
      <c r="J99" s="106">
        <f t="shared" si="31"/>
        <v>1</v>
      </c>
      <c r="K99" s="106">
        <f t="shared" si="31"/>
        <v>3</v>
      </c>
      <c r="L99" s="108">
        <f t="shared" si="31"/>
        <v>2</v>
      </c>
      <c r="M99" s="106">
        <f t="shared" si="31"/>
        <v>1</v>
      </c>
      <c r="N99" s="106">
        <f t="shared" si="31"/>
        <v>4</v>
      </c>
      <c r="O99" s="106">
        <f t="shared" si="31"/>
        <v>2</v>
      </c>
      <c r="P99" s="106">
        <f t="shared" si="31"/>
        <v>13</v>
      </c>
      <c r="Q99" s="106">
        <f t="shared" si="31"/>
        <v>0</v>
      </c>
      <c r="R99" s="106">
        <f t="shared" si="31"/>
        <v>0</v>
      </c>
      <c r="S99" s="106">
        <f t="shared" si="31"/>
        <v>0</v>
      </c>
      <c r="T99" s="106">
        <f t="shared" si="31"/>
        <v>0</v>
      </c>
      <c r="U99" s="106">
        <f t="shared" si="20"/>
        <v>41</v>
      </c>
    </row>
    <row r="100" spans="2:21" ht="21" customHeight="1" thickBot="1">
      <c r="B100" s="154"/>
      <c r="C100" s="179" t="s">
        <v>536</v>
      </c>
      <c r="D100" s="149" t="s">
        <v>15</v>
      </c>
      <c r="E100" s="111"/>
      <c r="F100" s="112">
        <f>INDEX('dmc2564 ข้อมูลดิบ'!$C$3:$CR$167,MATCH($C99,'dmc2564 ข้อมูลดิบ'!$C$3:$C$165,0),6)</f>
        <v>1</v>
      </c>
      <c r="G100" s="112">
        <f>INDEX('dmc2564 ข้อมูลดิบ'!$C$3:$CR$167,MATCH($C99,'dmc2564 ข้อมูลดิบ'!$C$3:$C$165,0),10)</f>
        <v>1</v>
      </c>
      <c r="H100" s="112">
        <f>INDEX('dmc2564 ข้อมูลดิบ'!$C$3:$CR$167,MATCH($C99,'dmc2564 ข้อมูลดิบ'!$C$3:$C$165,0),14)</f>
        <v>1</v>
      </c>
      <c r="I100" s="112">
        <f t="shared" si="24"/>
        <v>3</v>
      </c>
      <c r="J100" s="112">
        <f>INDEX('dmc2564 ข้อมูลดิบ'!$C$3:$CR$167,MATCH($C99,'dmc2564 ข้อมูลดิบ'!$C$3:$C$165,0),22)</f>
        <v>1</v>
      </c>
      <c r="K100" s="112">
        <f>INDEX('dmc2564 ข้อมูลดิบ'!$C$3:$CR$167,MATCH($C99,'dmc2564 ข้อมูลดิบ'!$C$3:$C$165,0),26)</f>
        <v>1</v>
      </c>
      <c r="L100" s="111">
        <f>INDEX('dmc2564 ข้อมูลดิบ'!$C$3:$CR$167,MATCH($C99,'dmc2564 ข้อมูลดิบ'!$C$3:$C$165,0),30)</f>
        <v>1</v>
      </c>
      <c r="M100" s="112">
        <f>INDEX('dmc2564 ข้อมูลดิบ'!$C$3:$CR$167,MATCH($C99,'dmc2564 ข้อมูลดิบ'!$C$3:$C$165,0),34)</f>
        <v>1</v>
      </c>
      <c r="N100" s="112">
        <f>INDEX('dmc2564 ข้อมูลดิบ'!$C$3:$CR$167,MATCH($C99,'dmc2564 ข้อมูลดิบ'!$C$3:$C$165,0),38)</f>
        <v>1</v>
      </c>
      <c r="O100" s="112">
        <f>INDEX('dmc2564 ข้อมูลดิบ'!$C$3:$CR$167,MATCH($C99,'dmc2564 ข้อมูลดิบ'!$C$3:$C$165,0),42)</f>
        <v>1</v>
      </c>
      <c r="P100" s="112">
        <f t="shared" si="25"/>
        <v>6</v>
      </c>
      <c r="Q100" s="112">
        <f>INDEX('dmc2564 ข้อมูลดิบ'!$C$3:$CR$167,MATCH($C99,'dmc2564 ข้อมูลดิบ'!$C$3:$C$165,0),50)</f>
        <v>0</v>
      </c>
      <c r="R100" s="112">
        <f>INDEX('dmc2564 ข้อมูลดิบ'!$C$3:$CR$167,MATCH($C99,'dmc2564 ข้อมูลดิบ'!$C$3:$C$165,0),54)</f>
        <v>0</v>
      </c>
      <c r="S100" s="112">
        <f>INDEX('dmc2564 ข้อมูลดิบ'!$C$3:$CR$167,MATCH($C99,'dmc2564 ข้อมูลดิบ'!$C$3:$C$165,0),58)</f>
        <v>0</v>
      </c>
      <c r="T100" s="112">
        <f t="shared" si="26"/>
        <v>0</v>
      </c>
      <c r="U100" s="113">
        <f t="shared" si="20"/>
        <v>9</v>
      </c>
    </row>
    <row r="101" spans="2:21" ht="21" customHeight="1" thickTop="1">
      <c r="B101" s="122">
        <v>25</v>
      </c>
      <c r="C101" s="118" t="s">
        <v>202</v>
      </c>
      <c r="D101" s="150" t="s">
        <v>18</v>
      </c>
      <c r="E101" s="86">
        <f>VLOOKUP(C103,'จำนวนครู 25มิย64'!$A$3:$E$164,3,TRUE)</f>
        <v>0</v>
      </c>
      <c r="F101" s="86">
        <f>INDEX('dmc2564 ข้อมูลดิบ'!$C$3:$CR$167,MATCH($C103,'dmc2564 ข้อมูลดิบ'!$C$3:$C$165,0),3)</f>
        <v>0</v>
      </c>
      <c r="G101" s="86">
        <f>INDEX('dmc2564 ข้อมูลดิบ'!$C$3:$CR$167,MATCH($C103,'dmc2564 ข้อมูลดิบ'!$C$3:$C$165,0),7)</f>
        <v>0</v>
      </c>
      <c r="H101" s="86">
        <f>INDEX('dmc2564 ข้อมูลดิบ'!$C$3:$CR$167,MATCH($C103,'dmc2564 ข้อมูลดิบ'!$C$3:$C$165,0),11)</f>
        <v>0</v>
      </c>
      <c r="I101" s="86">
        <f t="shared" si="24"/>
        <v>0</v>
      </c>
      <c r="J101" s="86">
        <f>INDEX('dmc2564 ข้อมูลดิบ'!$C$3:$CR$167,MATCH($C103,'dmc2564 ข้อมูลดิบ'!$C$3:$C$165,0),19)</f>
        <v>0</v>
      </c>
      <c r="K101" s="86">
        <f>INDEX('dmc2564 ข้อมูลดิบ'!$C$3:$CR$167,MATCH($C103,'dmc2564 ข้อมูลดิบ'!$C$3:$C$165,0),23)</f>
        <v>0</v>
      </c>
      <c r="L101" s="100">
        <f>INDEX('dmc2564 ข้อมูลดิบ'!$C$3:$CR$167,MATCH($C103,'dmc2564 ข้อมูลดิบ'!$C$3:$C$165,0),27)</f>
        <v>0</v>
      </c>
      <c r="M101" s="86">
        <f>INDEX('dmc2564 ข้อมูลดิบ'!$C$3:$CR$167,MATCH($C103,'dmc2564 ข้อมูลดิบ'!$C$3:$C$165,0),31)</f>
        <v>0</v>
      </c>
      <c r="N101" s="86">
        <f>INDEX('dmc2564 ข้อมูลดิบ'!$C$3:$CR$167,MATCH($C103,'dmc2564 ข้อมูลดิบ'!$C$3:$C$165,0),35)</f>
        <v>1</v>
      </c>
      <c r="O101" s="86">
        <f>INDEX('dmc2564 ข้อมูลดิบ'!$C$3:$CR$167,MATCH($C103,'dmc2564 ข้อมูลดิบ'!$C$3:$C$165,0),39)</f>
        <v>2</v>
      </c>
      <c r="P101" s="86">
        <f t="shared" si="25"/>
        <v>3</v>
      </c>
      <c r="Q101" s="86">
        <f>INDEX('dmc2564 ข้อมูลดิบ'!$C$3:$CR$167,MATCH($C103,'dmc2564 ข้อมูลดิบ'!$C$3:$C$165,0),47)</f>
        <v>0</v>
      </c>
      <c r="R101" s="86">
        <f>INDEX('dmc2564 ข้อมูลดิบ'!$C$3:$CR$167,MATCH($C103,'dmc2564 ข้อมูลดิบ'!$C$3:$C$165,0),51)</f>
        <v>0</v>
      </c>
      <c r="S101" s="86">
        <f>INDEX('dmc2564 ข้อมูลดิบ'!$C$3:$CR$167,MATCH($C103,'dmc2564 ข้อมูลดิบ'!$C$3:$C$165,0),55)</f>
        <v>0</v>
      </c>
      <c r="T101" s="86">
        <f t="shared" si="26"/>
        <v>0</v>
      </c>
      <c r="U101" s="101">
        <f t="shared" si="20"/>
        <v>3</v>
      </c>
    </row>
    <row r="102" spans="2:21" ht="21" customHeight="1">
      <c r="B102" s="122"/>
      <c r="C102" s="103" t="s">
        <v>504</v>
      </c>
      <c r="D102" s="147" t="s">
        <v>20</v>
      </c>
      <c r="E102" s="86">
        <f>VLOOKUP(C103,'จำนวนครู 25มิย64'!$A$3:$E$164,4,TRUE)</f>
        <v>1</v>
      </c>
      <c r="F102" s="104">
        <f>INDEX('dmc2564 ข้อมูลดิบ'!$C$3:$CR$167,MATCH($C103,'dmc2564 ข้อมูลดิบ'!$C$3:$C$165,0),4)</f>
        <v>0</v>
      </c>
      <c r="G102" s="104">
        <f>INDEX('dmc2564 ข้อมูลดิบ'!$C$3:$CR$167,MATCH($C103,'dmc2564 ข้อมูลดิบ'!$C$3:$C$165,0),8)</f>
        <v>0</v>
      </c>
      <c r="H102" s="104">
        <f>INDEX('dmc2564 ข้อมูลดิบ'!$C$3:$CR$167,MATCH($C103,'dmc2564 ข้อมูลดิบ'!$C$3:$C$165,0),12)</f>
        <v>0</v>
      </c>
      <c r="I102" s="104">
        <f t="shared" si="24"/>
        <v>0</v>
      </c>
      <c r="J102" s="104">
        <f>INDEX('dmc2564 ข้อมูลดิบ'!$C$3:$CR$167,MATCH($C103,'dmc2564 ข้อมูลดิบ'!$C$3:$C$165,0),20)</f>
        <v>0</v>
      </c>
      <c r="K102" s="104">
        <f>INDEX('dmc2564 ข้อมูลดิบ'!$C$3:$CR$167,MATCH($C103,'dmc2564 ข้อมูลดิบ'!$C$3:$C$165,0),24)</f>
        <v>0</v>
      </c>
      <c r="L102" s="105">
        <f>INDEX('dmc2564 ข้อมูลดิบ'!$C$3:$CR$167,MATCH($C103,'dmc2564 ข้อมูลดิบ'!$C$3:$C$165,0),28)</f>
        <v>0</v>
      </c>
      <c r="M102" s="104">
        <f>INDEX('dmc2564 ข้อมูลดิบ'!$C$3:$CR$167,MATCH($C103,'dmc2564 ข้อมูลดิบ'!$C$3:$C$165,0),32)</f>
        <v>0</v>
      </c>
      <c r="N102" s="104">
        <f>INDEX('dmc2564 ข้อมูลดิบ'!$C$3:$CR$167,MATCH($C103,'dmc2564 ข้อมูลดิบ'!$C$3:$C$165,0),36)</f>
        <v>2</v>
      </c>
      <c r="O102" s="104">
        <f>INDEX('dmc2564 ข้อมูลดิบ'!$C$3:$CR$167,MATCH($C103,'dmc2564 ข้อมูลดิบ'!$C$3:$C$165,0),40)</f>
        <v>0</v>
      </c>
      <c r="P102" s="104">
        <f t="shared" si="25"/>
        <v>2</v>
      </c>
      <c r="Q102" s="104">
        <f>INDEX('dmc2564 ข้อมูลดิบ'!$C$3:$CR$167,MATCH($C103,'dmc2564 ข้อมูลดิบ'!$C$3:$C$165,0),48)</f>
        <v>0</v>
      </c>
      <c r="R102" s="104">
        <f>INDEX('dmc2564 ข้อมูลดิบ'!$C$3:$CR$167,MATCH($C103,'dmc2564 ข้อมูลดิบ'!$C$3:$C$165,0),52)</f>
        <v>0</v>
      </c>
      <c r="S102" s="104">
        <f>INDEX('dmc2564 ข้อมูลดิบ'!$C$3:$CR$167,MATCH($C103,'dmc2564 ข้อมูลดิบ'!$C$3:$C$165,0),56)</f>
        <v>0</v>
      </c>
      <c r="T102" s="104">
        <f t="shared" si="26"/>
        <v>0</v>
      </c>
      <c r="U102" s="106">
        <f t="shared" si="20"/>
        <v>2</v>
      </c>
    </row>
    <row r="103" spans="2:21" ht="21" customHeight="1">
      <c r="B103" s="122"/>
      <c r="C103" s="103">
        <v>64020151</v>
      </c>
      <c r="D103" s="148" t="s">
        <v>1</v>
      </c>
      <c r="E103" s="107">
        <f t="shared" ref="E103:T103" si="32">E101+E102</f>
        <v>1</v>
      </c>
      <c r="F103" s="106">
        <f t="shared" si="32"/>
        <v>0</v>
      </c>
      <c r="G103" s="106">
        <f t="shared" si="32"/>
        <v>0</v>
      </c>
      <c r="H103" s="106">
        <f t="shared" si="32"/>
        <v>0</v>
      </c>
      <c r="I103" s="106">
        <f t="shared" si="32"/>
        <v>0</v>
      </c>
      <c r="J103" s="106">
        <f t="shared" si="32"/>
        <v>0</v>
      </c>
      <c r="K103" s="106">
        <f t="shared" si="32"/>
        <v>0</v>
      </c>
      <c r="L103" s="108">
        <f t="shared" si="32"/>
        <v>0</v>
      </c>
      <c r="M103" s="106">
        <f t="shared" si="32"/>
        <v>0</v>
      </c>
      <c r="N103" s="106">
        <f t="shared" si="32"/>
        <v>3</v>
      </c>
      <c r="O103" s="106">
        <f t="shared" si="32"/>
        <v>2</v>
      </c>
      <c r="P103" s="106">
        <f t="shared" si="32"/>
        <v>5</v>
      </c>
      <c r="Q103" s="106">
        <f t="shared" si="32"/>
        <v>0</v>
      </c>
      <c r="R103" s="106">
        <f t="shared" si="32"/>
        <v>0</v>
      </c>
      <c r="S103" s="106">
        <f t="shared" si="32"/>
        <v>0</v>
      </c>
      <c r="T103" s="106">
        <f t="shared" si="32"/>
        <v>0</v>
      </c>
      <c r="U103" s="106">
        <f t="shared" si="20"/>
        <v>5</v>
      </c>
    </row>
    <row r="104" spans="2:21" ht="21" customHeight="1" thickBot="1">
      <c r="B104" s="154"/>
      <c r="C104" s="179" t="s">
        <v>586</v>
      </c>
      <c r="D104" s="149" t="s">
        <v>15</v>
      </c>
      <c r="E104" s="111"/>
      <c r="F104" s="112">
        <f>INDEX('dmc2564 ข้อมูลดิบ'!$C$3:$CR$167,MATCH($C103,'dmc2564 ข้อมูลดิบ'!$C$3:$C$165,0),6)</f>
        <v>0</v>
      </c>
      <c r="G104" s="112">
        <f>INDEX('dmc2564 ข้อมูลดิบ'!$C$3:$CR$167,MATCH($C103,'dmc2564 ข้อมูลดิบ'!$C$3:$C$165,0),10)</f>
        <v>0</v>
      </c>
      <c r="H104" s="112">
        <f>INDEX('dmc2564 ข้อมูลดิบ'!$C$3:$CR$167,MATCH($C103,'dmc2564 ข้อมูลดิบ'!$C$3:$C$165,0),14)</f>
        <v>0</v>
      </c>
      <c r="I104" s="112">
        <f t="shared" si="24"/>
        <v>0</v>
      </c>
      <c r="J104" s="112">
        <f>INDEX('dmc2564 ข้อมูลดิบ'!$C$3:$CR$167,MATCH($C103,'dmc2564 ข้อมูลดิบ'!$C$3:$C$165,0),22)</f>
        <v>0</v>
      </c>
      <c r="K104" s="112">
        <f>INDEX('dmc2564 ข้อมูลดิบ'!$C$3:$CR$167,MATCH($C103,'dmc2564 ข้อมูลดิบ'!$C$3:$C$165,0),26)</f>
        <v>0</v>
      </c>
      <c r="L104" s="111">
        <f>INDEX('dmc2564 ข้อมูลดิบ'!$C$3:$CR$167,MATCH($C103,'dmc2564 ข้อมูลดิบ'!$C$3:$C$165,0),30)</f>
        <v>0</v>
      </c>
      <c r="M104" s="112">
        <f>INDEX('dmc2564 ข้อมูลดิบ'!$C$3:$CR$167,MATCH($C103,'dmc2564 ข้อมูลดิบ'!$C$3:$C$165,0),34)</f>
        <v>0</v>
      </c>
      <c r="N104" s="112">
        <f>INDEX('dmc2564 ข้อมูลดิบ'!$C$3:$CR$167,MATCH($C103,'dmc2564 ข้อมูลดิบ'!$C$3:$C$165,0),38)</f>
        <v>1</v>
      </c>
      <c r="O104" s="112">
        <f>INDEX('dmc2564 ข้อมูลดิบ'!$C$3:$CR$167,MATCH($C103,'dmc2564 ข้อมูลดิบ'!$C$3:$C$165,0),42)</f>
        <v>1</v>
      </c>
      <c r="P104" s="112">
        <f t="shared" si="25"/>
        <v>2</v>
      </c>
      <c r="Q104" s="112">
        <f>INDEX('dmc2564 ข้อมูลดิบ'!$C$3:$CR$167,MATCH($C103,'dmc2564 ข้อมูลดิบ'!$C$3:$C$165,0),50)</f>
        <v>0</v>
      </c>
      <c r="R104" s="112">
        <f>INDEX('dmc2564 ข้อมูลดิบ'!$C$3:$CR$167,MATCH($C103,'dmc2564 ข้อมูลดิบ'!$C$3:$C$165,0),54)</f>
        <v>0</v>
      </c>
      <c r="S104" s="112">
        <f>INDEX('dmc2564 ข้อมูลดิบ'!$C$3:$CR$167,MATCH($C103,'dmc2564 ข้อมูลดิบ'!$C$3:$C$165,0),58)</f>
        <v>0</v>
      </c>
      <c r="T104" s="112">
        <f t="shared" si="26"/>
        <v>0</v>
      </c>
      <c r="U104" s="113">
        <f t="shared" si="20"/>
        <v>2</v>
      </c>
    </row>
    <row r="105" spans="2:21" ht="21" customHeight="1" thickTop="1">
      <c r="B105" s="122">
        <v>26</v>
      </c>
      <c r="C105" s="118" t="s">
        <v>198</v>
      </c>
      <c r="D105" s="150" t="s">
        <v>18</v>
      </c>
      <c r="E105" s="86">
        <f>VLOOKUP(C107,'จำนวนครู 25มิย64'!$A$3:$E$164,3,TRUE)</f>
        <v>2</v>
      </c>
      <c r="F105" s="104">
        <f>INDEX('dmc2564 ข้อมูลดิบ'!$C$3:$CR$167,MATCH($C107,'dmc2564 ข้อมูลดิบ'!$C$3:$C$165,0),3)</f>
        <v>9</v>
      </c>
      <c r="G105" s="104">
        <f>INDEX('dmc2564 ข้อมูลดิบ'!$C$3:$CR$167,MATCH($C107,'dmc2564 ข้อมูลดิบ'!$C$3:$C$165,0),7)</f>
        <v>5</v>
      </c>
      <c r="H105" s="104">
        <f>INDEX('dmc2564 ข้อมูลดิบ'!$C$3:$CR$167,MATCH($C107,'dmc2564 ข้อมูลดิบ'!$C$3:$C$165,0),11)</f>
        <v>5</v>
      </c>
      <c r="I105" s="104">
        <f t="shared" si="24"/>
        <v>19</v>
      </c>
      <c r="J105" s="86">
        <f>INDEX('dmc2564 ข้อมูลดิบ'!$C$3:$CR$167,MATCH($C107,'dmc2564 ข้อมูลดิบ'!$C$3:$C$165,0),19)</f>
        <v>12</v>
      </c>
      <c r="K105" s="86">
        <f>INDEX('dmc2564 ข้อมูลดิบ'!$C$3:$CR$167,MATCH($C107,'dmc2564 ข้อมูลดิบ'!$C$3:$C$165,0),23)</f>
        <v>6</v>
      </c>
      <c r="L105" s="100">
        <f>INDEX('dmc2564 ข้อมูลดิบ'!$C$3:$CR$167,MATCH($C107,'dmc2564 ข้อมูลดิบ'!$C$3:$C$165,0),27)</f>
        <v>7</v>
      </c>
      <c r="M105" s="86">
        <f>INDEX('dmc2564 ข้อมูลดิบ'!$C$3:$CR$167,MATCH($C107,'dmc2564 ข้อมูลดิบ'!$C$3:$C$165,0),31)</f>
        <v>6</v>
      </c>
      <c r="N105" s="86">
        <f>INDEX('dmc2564 ข้อมูลดิบ'!$C$3:$CR$167,MATCH($C107,'dmc2564 ข้อมูลดิบ'!$C$3:$C$165,0),35)</f>
        <v>4</v>
      </c>
      <c r="O105" s="86">
        <f>INDEX('dmc2564 ข้อมูลดิบ'!$C$3:$CR$167,MATCH($C107,'dmc2564 ข้อมูลดิบ'!$C$3:$C$165,0),39)</f>
        <v>7</v>
      </c>
      <c r="P105" s="86">
        <f t="shared" si="25"/>
        <v>42</v>
      </c>
      <c r="Q105" s="86">
        <f>INDEX('dmc2564 ข้อมูลดิบ'!$C$3:$CR$167,MATCH($C107,'dmc2564 ข้อมูลดิบ'!$C$3:$C$165,0),47)</f>
        <v>8</v>
      </c>
      <c r="R105" s="86">
        <f>INDEX('dmc2564 ข้อมูลดิบ'!$C$3:$CR$167,MATCH($C107,'dmc2564 ข้อมูลดิบ'!$C$3:$C$165,0),51)</f>
        <v>7</v>
      </c>
      <c r="S105" s="86">
        <f>INDEX('dmc2564 ข้อมูลดิบ'!$C$3:$CR$167,MATCH($C107,'dmc2564 ข้อมูลดิบ'!$C$3:$C$165,0),55)</f>
        <v>8</v>
      </c>
      <c r="T105" s="86">
        <f t="shared" si="26"/>
        <v>23</v>
      </c>
      <c r="U105" s="101">
        <f t="shared" si="20"/>
        <v>84</v>
      </c>
    </row>
    <row r="106" spans="2:21" ht="21" customHeight="1">
      <c r="B106" s="122"/>
      <c r="C106" s="103" t="s">
        <v>199</v>
      </c>
      <c r="D106" s="147" t="s">
        <v>20</v>
      </c>
      <c r="E106" s="86">
        <f>VLOOKUP(C107,'จำนวนครู 25มิย64'!$A$3:$E$164,4,TRUE)</f>
        <v>14</v>
      </c>
      <c r="F106" s="104">
        <f>INDEX('dmc2564 ข้อมูลดิบ'!$C$3:$CR$167,MATCH($C107,'dmc2564 ข้อมูลดิบ'!$C$3:$C$165,0),4)</f>
        <v>3</v>
      </c>
      <c r="G106" s="104">
        <f>INDEX('dmc2564 ข้อมูลดิบ'!$C$3:$CR$167,MATCH($C107,'dmc2564 ข้อมูลดิบ'!$C$3:$C$165,0),8)</f>
        <v>4</v>
      </c>
      <c r="H106" s="104">
        <f>INDEX('dmc2564 ข้อมูลดิบ'!$C$3:$CR$167,MATCH($C107,'dmc2564 ข้อมูลดิบ'!$C$3:$C$165,0),12)</f>
        <v>8</v>
      </c>
      <c r="I106" s="104">
        <f t="shared" si="24"/>
        <v>15</v>
      </c>
      <c r="J106" s="104">
        <f>INDEX('dmc2564 ข้อมูลดิบ'!$C$3:$CR$167,MATCH($C107,'dmc2564 ข้อมูลดิบ'!$C$3:$C$165,0),20)</f>
        <v>6</v>
      </c>
      <c r="K106" s="104">
        <f>INDEX('dmc2564 ข้อมูลดิบ'!$C$3:$CR$167,MATCH($C107,'dmc2564 ข้อมูลดิบ'!$C$3:$C$165,0),24)</f>
        <v>5</v>
      </c>
      <c r="L106" s="105">
        <f>INDEX('dmc2564 ข้อมูลดิบ'!$C$3:$CR$167,MATCH($C107,'dmc2564 ข้อมูลดิบ'!$C$3:$C$165,0),28)</f>
        <v>9</v>
      </c>
      <c r="M106" s="104">
        <f>INDEX('dmc2564 ข้อมูลดิบ'!$C$3:$CR$167,MATCH($C107,'dmc2564 ข้อมูลดิบ'!$C$3:$C$165,0),32)</f>
        <v>7</v>
      </c>
      <c r="N106" s="104">
        <f>INDEX('dmc2564 ข้อมูลดิบ'!$C$3:$CR$167,MATCH($C107,'dmc2564 ข้อมูลดิบ'!$C$3:$C$165,0),36)</f>
        <v>9</v>
      </c>
      <c r="O106" s="104">
        <f>INDEX('dmc2564 ข้อมูลดิบ'!$C$3:$CR$167,MATCH($C107,'dmc2564 ข้อมูลดิบ'!$C$3:$C$165,0),40)</f>
        <v>5</v>
      </c>
      <c r="P106" s="104">
        <f t="shared" si="25"/>
        <v>41</v>
      </c>
      <c r="Q106" s="104">
        <f>INDEX('dmc2564 ข้อมูลดิบ'!$C$3:$CR$167,MATCH($C107,'dmc2564 ข้อมูลดิบ'!$C$3:$C$165,0),48)</f>
        <v>7</v>
      </c>
      <c r="R106" s="104">
        <f>INDEX('dmc2564 ข้อมูลดิบ'!$C$3:$CR$167,MATCH($C107,'dmc2564 ข้อมูลดิบ'!$C$3:$C$165,0),52)</f>
        <v>5</v>
      </c>
      <c r="S106" s="104">
        <f>INDEX('dmc2564 ข้อมูลดิบ'!$C$3:$CR$167,MATCH($C107,'dmc2564 ข้อมูลดิบ'!$C$3:$C$165,0),56)</f>
        <v>6</v>
      </c>
      <c r="T106" s="104">
        <f t="shared" si="26"/>
        <v>18</v>
      </c>
      <c r="U106" s="106">
        <f t="shared" si="20"/>
        <v>74</v>
      </c>
    </row>
    <row r="107" spans="2:21" ht="21" customHeight="1">
      <c r="B107" s="122"/>
      <c r="C107" s="103">
        <v>64020153</v>
      </c>
      <c r="D107" s="148" t="s">
        <v>1</v>
      </c>
      <c r="E107" s="107">
        <f t="shared" ref="E107:T107" si="33">E105+E106</f>
        <v>16</v>
      </c>
      <c r="F107" s="106">
        <f t="shared" si="33"/>
        <v>12</v>
      </c>
      <c r="G107" s="106">
        <f t="shared" si="33"/>
        <v>9</v>
      </c>
      <c r="H107" s="106">
        <f t="shared" si="33"/>
        <v>13</v>
      </c>
      <c r="I107" s="106">
        <f t="shared" si="33"/>
        <v>34</v>
      </c>
      <c r="J107" s="106">
        <f t="shared" si="33"/>
        <v>18</v>
      </c>
      <c r="K107" s="106">
        <f t="shared" si="33"/>
        <v>11</v>
      </c>
      <c r="L107" s="108">
        <f t="shared" si="33"/>
        <v>16</v>
      </c>
      <c r="M107" s="106">
        <f t="shared" si="33"/>
        <v>13</v>
      </c>
      <c r="N107" s="106">
        <f t="shared" si="33"/>
        <v>13</v>
      </c>
      <c r="O107" s="106">
        <f t="shared" si="33"/>
        <v>12</v>
      </c>
      <c r="P107" s="106">
        <f t="shared" si="33"/>
        <v>83</v>
      </c>
      <c r="Q107" s="106">
        <f t="shared" si="33"/>
        <v>15</v>
      </c>
      <c r="R107" s="106">
        <f t="shared" si="33"/>
        <v>12</v>
      </c>
      <c r="S107" s="106">
        <f t="shared" si="33"/>
        <v>14</v>
      </c>
      <c r="T107" s="106">
        <f t="shared" si="33"/>
        <v>41</v>
      </c>
      <c r="U107" s="106">
        <f t="shared" si="20"/>
        <v>158</v>
      </c>
    </row>
    <row r="108" spans="2:21" ht="21" customHeight="1" thickBot="1">
      <c r="B108" s="154"/>
      <c r="C108" s="179" t="s">
        <v>555</v>
      </c>
      <c r="D108" s="149" t="s">
        <v>15</v>
      </c>
      <c r="E108" s="111"/>
      <c r="F108" s="112">
        <f>INDEX('dmc2564 ข้อมูลดิบ'!$C$3:$CR$167,MATCH($C107,'dmc2564 ข้อมูลดิบ'!$C$3:$C$165,0),6)</f>
        <v>1</v>
      </c>
      <c r="G108" s="112">
        <f>INDEX('dmc2564 ข้อมูลดิบ'!$C$3:$CR$167,MATCH($C107,'dmc2564 ข้อมูลดิบ'!$C$3:$C$165,0),10)</f>
        <v>1</v>
      </c>
      <c r="H108" s="112">
        <f>INDEX('dmc2564 ข้อมูลดิบ'!$C$3:$CR$167,MATCH($C107,'dmc2564 ข้อมูลดิบ'!$C$3:$C$165,0),14)</f>
        <v>1</v>
      </c>
      <c r="I108" s="112">
        <f t="shared" si="24"/>
        <v>3</v>
      </c>
      <c r="J108" s="112">
        <f>INDEX('dmc2564 ข้อมูลดิบ'!$C$3:$CR$167,MATCH($C107,'dmc2564 ข้อมูลดิบ'!$C$3:$C$165,0),22)</f>
        <v>1</v>
      </c>
      <c r="K108" s="112">
        <f>INDEX('dmc2564 ข้อมูลดิบ'!$C$3:$CR$167,MATCH($C107,'dmc2564 ข้อมูลดิบ'!$C$3:$C$165,0),26)</f>
        <v>1</v>
      </c>
      <c r="L108" s="111">
        <f>INDEX('dmc2564 ข้อมูลดิบ'!$C$3:$CR$167,MATCH($C107,'dmc2564 ข้อมูลดิบ'!$C$3:$C$165,0),30)</f>
        <v>1</v>
      </c>
      <c r="M108" s="112">
        <f>INDEX('dmc2564 ข้อมูลดิบ'!$C$3:$CR$167,MATCH($C107,'dmc2564 ข้อมูลดิบ'!$C$3:$C$165,0),34)</f>
        <v>1</v>
      </c>
      <c r="N108" s="112">
        <f>INDEX('dmc2564 ข้อมูลดิบ'!$C$3:$CR$167,MATCH($C107,'dmc2564 ข้อมูลดิบ'!$C$3:$C$165,0),38)</f>
        <v>1</v>
      </c>
      <c r="O108" s="112">
        <f>INDEX('dmc2564 ข้อมูลดิบ'!$C$3:$CR$167,MATCH($C107,'dmc2564 ข้อมูลดิบ'!$C$3:$C$165,0),42)</f>
        <v>1</v>
      </c>
      <c r="P108" s="112">
        <f t="shared" si="25"/>
        <v>6</v>
      </c>
      <c r="Q108" s="112">
        <f>INDEX('dmc2564 ข้อมูลดิบ'!$C$3:$CR$167,MATCH($C107,'dmc2564 ข้อมูลดิบ'!$C$3:$C$165,0),50)</f>
        <v>1</v>
      </c>
      <c r="R108" s="112">
        <f>INDEX('dmc2564 ข้อมูลดิบ'!$C$3:$CR$167,MATCH($C107,'dmc2564 ข้อมูลดิบ'!$C$3:$C$165,0),54)</f>
        <v>1</v>
      </c>
      <c r="S108" s="112">
        <f>INDEX('dmc2564 ข้อมูลดิบ'!$C$3:$CR$167,MATCH($C107,'dmc2564 ข้อมูลดิบ'!$C$3:$C$165,0),58)</f>
        <v>1</v>
      </c>
      <c r="T108" s="112">
        <f t="shared" si="26"/>
        <v>3</v>
      </c>
      <c r="U108" s="113">
        <f t="shared" si="20"/>
        <v>12</v>
      </c>
    </row>
    <row r="109" spans="2:21" ht="21" customHeight="1" thickTop="1">
      <c r="B109" s="97">
        <v>27</v>
      </c>
      <c r="C109" s="118" t="s">
        <v>200</v>
      </c>
      <c r="D109" s="147" t="s">
        <v>18</v>
      </c>
      <c r="E109" s="86">
        <f>VLOOKUP(C111,'จำนวนครู 25มิย64'!$A$3:$E$164,3,TRUE)</f>
        <v>1</v>
      </c>
      <c r="F109" s="86">
        <f>INDEX('dmc2564 ข้อมูลดิบ'!$C$3:$CR$167,MATCH($C111,'dmc2564 ข้อมูลดิบ'!$C$3:$C$165,0),3)</f>
        <v>2</v>
      </c>
      <c r="G109" s="86">
        <f>INDEX('dmc2564 ข้อมูลดิบ'!$C$3:$CR$167,MATCH($C111,'dmc2564 ข้อมูลดิบ'!$C$3:$C$165,0),7)</f>
        <v>2</v>
      </c>
      <c r="H109" s="86">
        <f>INDEX('dmc2564 ข้อมูลดิบ'!$C$3:$CR$167,MATCH($C111,'dmc2564 ข้อมูลดิบ'!$C$3:$C$165,0),11)</f>
        <v>2</v>
      </c>
      <c r="I109" s="86">
        <f t="shared" si="24"/>
        <v>6</v>
      </c>
      <c r="J109" s="86">
        <f>INDEX('dmc2564 ข้อมูลดิบ'!$C$3:$CR$167,MATCH($C111,'dmc2564 ข้อมูลดิบ'!$C$3:$C$165,0),19)</f>
        <v>2</v>
      </c>
      <c r="K109" s="86">
        <f>INDEX('dmc2564 ข้อมูลดิบ'!$C$3:$CR$167,MATCH($C111,'dmc2564 ข้อมูลดิบ'!$C$3:$C$165,0),23)</f>
        <v>1</v>
      </c>
      <c r="L109" s="100">
        <f>INDEX('dmc2564 ข้อมูลดิบ'!$C$3:$CR$167,MATCH($C111,'dmc2564 ข้อมูลดิบ'!$C$3:$C$165,0),27)</f>
        <v>0</v>
      </c>
      <c r="M109" s="86">
        <f>INDEX('dmc2564 ข้อมูลดิบ'!$C$3:$CR$167,MATCH($C111,'dmc2564 ข้อมูลดิบ'!$C$3:$C$165,0),31)</f>
        <v>6</v>
      </c>
      <c r="N109" s="86">
        <f>INDEX('dmc2564 ข้อมูลดิบ'!$C$3:$CR$167,MATCH($C111,'dmc2564 ข้อมูลดิบ'!$C$3:$C$165,0),35)</f>
        <v>2</v>
      </c>
      <c r="O109" s="86">
        <f>INDEX('dmc2564 ข้อมูลดิบ'!$C$3:$CR$167,MATCH($C111,'dmc2564 ข้อมูลดิบ'!$C$3:$C$165,0),39)</f>
        <v>1</v>
      </c>
      <c r="P109" s="86">
        <f t="shared" si="25"/>
        <v>12</v>
      </c>
      <c r="Q109" s="86">
        <f>INDEX('dmc2564 ข้อมูลดิบ'!$C$3:$CR$167,MATCH($C111,'dmc2564 ข้อมูลดิบ'!$C$3:$C$165,0),47)</f>
        <v>0</v>
      </c>
      <c r="R109" s="86">
        <f>INDEX('dmc2564 ข้อมูลดิบ'!$C$3:$CR$167,MATCH($C111,'dmc2564 ข้อมูลดิบ'!$C$3:$C$165,0),51)</f>
        <v>0</v>
      </c>
      <c r="S109" s="86">
        <f>INDEX('dmc2564 ข้อมูลดิบ'!$C$3:$CR$167,MATCH($C111,'dmc2564 ข้อมูลดิบ'!$C$3:$C$165,0),55)</f>
        <v>0</v>
      </c>
      <c r="T109" s="86">
        <f t="shared" si="26"/>
        <v>0</v>
      </c>
      <c r="U109" s="101">
        <f t="shared" si="20"/>
        <v>18</v>
      </c>
    </row>
    <row r="110" spans="2:21" ht="21" customHeight="1">
      <c r="B110" s="102"/>
      <c r="C110" s="103" t="s">
        <v>201</v>
      </c>
      <c r="D110" s="147" t="s">
        <v>20</v>
      </c>
      <c r="E110" s="86">
        <f>VLOOKUP(C111,'จำนวนครู 25มิย64'!$A$3:$E$164,4,TRUE)</f>
        <v>1</v>
      </c>
      <c r="F110" s="104">
        <f>INDEX('dmc2564 ข้อมูลดิบ'!$C$3:$CR$167,MATCH($C111,'dmc2564 ข้อมูลดิบ'!$C$3:$C$165,0),4)</f>
        <v>1</v>
      </c>
      <c r="G110" s="104">
        <f>INDEX('dmc2564 ข้อมูลดิบ'!$C$3:$CR$167,MATCH($C111,'dmc2564 ข้อมูลดิบ'!$C$3:$C$165,0),8)</f>
        <v>4</v>
      </c>
      <c r="H110" s="104">
        <f>INDEX('dmc2564 ข้อมูลดิบ'!$C$3:$CR$167,MATCH($C111,'dmc2564 ข้อมูลดิบ'!$C$3:$C$165,0),12)</f>
        <v>3</v>
      </c>
      <c r="I110" s="104">
        <f t="shared" si="24"/>
        <v>8</v>
      </c>
      <c r="J110" s="104">
        <f>INDEX('dmc2564 ข้อมูลดิบ'!$C$3:$CR$167,MATCH($C111,'dmc2564 ข้อมูลดิบ'!$C$3:$C$165,0),20)</f>
        <v>0</v>
      </c>
      <c r="K110" s="104">
        <f>INDEX('dmc2564 ข้อมูลดิบ'!$C$3:$CR$167,MATCH($C111,'dmc2564 ข้อมูลดิบ'!$C$3:$C$165,0),24)</f>
        <v>3</v>
      </c>
      <c r="L110" s="105">
        <f>INDEX('dmc2564 ข้อมูลดิบ'!$C$3:$CR$167,MATCH($C111,'dmc2564 ข้อมูลดิบ'!$C$3:$C$165,0),28)</f>
        <v>1</v>
      </c>
      <c r="M110" s="104">
        <f>INDEX('dmc2564 ข้อมูลดิบ'!$C$3:$CR$167,MATCH($C111,'dmc2564 ข้อมูลดิบ'!$C$3:$C$165,0),32)</f>
        <v>3</v>
      </c>
      <c r="N110" s="104">
        <f>INDEX('dmc2564 ข้อมูลดิบ'!$C$3:$CR$167,MATCH($C111,'dmc2564 ข้อมูลดิบ'!$C$3:$C$165,0),36)</f>
        <v>1</v>
      </c>
      <c r="O110" s="104">
        <f>INDEX('dmc2564 ข้อมูลดิบ'!$C$3:$CR$167,MATCH($C111,'dmc2564 ข้อมูลดิบ'!$C$3:$C$165,0),40)</f>
        <v>3</v>
      </c>
      <c r="P110" s="104">
        <f t="shared" si="25"/>
        <v>11</v>
      </c>
      <c r="Q110" s="104">
        <f>INDEX('dmc2564 ข้อมูลดิบ'!$C$3:$CR$167,MATCH($C111,'dmc2564 ข้อมูลดิบ'!$C$3:$C$165,0),48)</f>
        <v>0</v>
      </c>
      <c r="R110" s="104">
        <f>INDEX('dmc2564 ข้อมูลดิบ'!$C$3:$CR$167,MATCH($C111,'dmc2564 ข้อมูลดิบ'!$C$3:$C$165,0),52)</f>
        <v>0</v>
      </c>
      <c r="S110" s="104">
        <f>INDEX('dmc2564 ข้อมูลดิบ'!$C$3:$CR$167,MATCH($C111,'dmc2564 ข้อมูลดิบ'!$C$3:$C$165,0),56)</f>
        <v>0</v>
      </c>
      <c r="T110" s="104">
        <f t="shared" si="26"/>
        <v>0</v>
      </c>
      <c r="U110" s="106">
        <f t="shared" si="20"/>
        <v>19</v>
      </c>
    </row>
    <row r="111" spans="2:21" ht="21" customHeight="1">
      <c r="B111" s="102"/>
      <c r="C111" s="103">
        <v>64020154</v>
      </c>
      <c r="D111" s="148" t="s">
        <v>1</v>
      </c>
      <c r="E111" s="107">
        <f t="shared" ref="E111:T111" si="34">E109+E110</f>
        <v>2</v>
      </c>
      <c r="F111" s="106">
        <f t="shared" si="34"/>
        <v>3</v>
      </c>
      <c r="G111" s="106">
        <f t="shared" si="34"/>
        <v>6</v>
      </c>
      <c r="H111" s="106">
        <f t="shared" si="34"/>
        <v>5</v>
      </c>
      <c r="I111" s="106">
        <f t="shared" si="34"/>
        <v>14</v>
      </c>
      <c r="J111" s="106">
        <f t="shared" si="34"/>
        <v>2</v>
      </c>
      <c r="K111" s="106">
        <f t="shared" si="34"/>
        <v>4</v>
      </c>
      <c r="L111" s="108">
        <f t="shared" si="34"/>
        <v>1</v>
      </c>
      <c r="M111" s="106">
        <f t="shared" si="34"/>
        <v>9</v>
      </c>
      <c r="N111" s="106">
        <f t="shared" si="34"/>
        <v>3</v>
      </c>
      <c r="O111" s="106">
        <f t="shared" si="34"/>
        <v>4</v>
      </c>
      <c r="P111" s="106">
        <f t="shared" si="34"/>
        <v>23</v>
      </c>
      <c r="Q111" s="106">
        <f t="shared" si="34"/>
        <v>0</v>
      </c>
      <c r="R111" s="106">
        <f t="shared" si="34"/>
        <v>0</v>
      </c>
      <c r="S111" s="106">
        <f t="shared" si="34"/>
        <v>0</v>
      </c>
      <c r="T111" s="106">
        <f t="shared" si="34"/>
        <v>0</v>
      </c>
      <c r="U111" s="106">
        <f t="shared" si="20"/>
        <v>37</v>
      </c>
    </row>
    <row r="112" spans="2:21" ht="21" customHeight="1" thickBot="1">
      <c r="B112" s="109"/>
      <c r="C112" s="179" t="s">
        <v>587</v>
      </c>
      <c r="D112" s="159" t="s">
        <v>15</v>
      </c>
      <c r="E112" s="111"/>
      <c r="F112" s="112">
        <f>INDEX('dmc2564 ข้อมูลดิบ'!$C$3:$CR$167,MATCH($C111,'dmc2564 ข้อมูลดิบ'!$C$3:$C$165,0),6)</f>
        <v>1</v>
      </c>
      <c r="G112" s="112">
        <f>INDEX('dmc2564 ข้อมูลดิบ'!$C$3:$CR$167,MATCH($C111,'dmc2564 ข้อมูลดิบ'!$C$3:$C$165,0),10)</f>
        <v>1</v>
      </c>
      <c r="H112" s="112">
        <f>INDEX('dmc2564 ข้อมูลดิบ'!$C$3:$CR$167,MATCH($C111,'dmc2564 ข้อมูลดิบ'!$C$3:$C$165,0),14)</f>
        <v>1</v>
      </c>
      <c r="I112" s="112">
        <f t="shared" si="24"/>
        <v>3</v>
      </c>
      <c r="J112" s="112">
        <f>INDEX('dmc2564 ข้อมูลดิบ'!$C$3:$CR$167,MATCH($C111,'dmc2564 ข้อมูลดิบ'!$C$3:$C$165,0),22)</f>
        <v>1</v>
      </c>
      <c r="K112" s="112">
        <f>INDEX('dmc2564 ข้อมูลดิบ'!$C$3:$CR$167,MATCH($C111,'dmc2564 ข้อมูลดิบ'!$C$3:$C$165,0),26)</f>
        <v>1</v>
      </c>
      <c r="L112" s="111">
        <f>INDEX('dmc2564 ข้อมูลดิบ'!$C$3:$CR$167,MATCH($C111,'dmc2564 ข้อมูลดิบ'!$C$3:$C$165,0),30)</f>
        <v>1</v>
      </c>
      <c r="M112" s="112">
        <f>INDEX('dmc2564 ข้อมูลดิบ'!$C$3:$CR$167,MATCH($C111,'dmc2564 ข้อมูลดิบ'!$C$3:$C$165,0),34)</f>
        <v>1</v>
      </c>
      <c r="N112" s="112">
        <f>INDEX('dmc2564 ข้อมูลดิบ'!$C$3:$CR$167,MATCH($C111,'dmc2564 ข้อมูลดิบ'!$C$3:$C$165,0),38)</f>
        <v>1</v>
      </c>
      <c r="O112" s="112">
        <f>INDEX('dmc2564 ข้อมูลดิบ'!$C$3:$CR$167,MATCH($C111,'dmc2564 ข้อมูลดิบ'!$C$3:$C$165,0),42)</f>
        <v>1</v>
      </c>
      <c r="P112" s="112">
        <f t="shared" si="25"/>
        <v>6</v>
      </c>
      <c r="Q112" s="112">
        <f>INDEX('dmc2564 ข้อมูลดิบ'!$C$3:$CR$167,MATCH($C111,'dmc2564 ข้อมูลดิบ'!$C$3:$C$165,0),50)</f>
        <v>0</v>
      </c>
      <c r="R112" s="112">
        <f>INDEX('dmc2564 ข้อมูลดิบ'!$C$3:$CR$167,MATCH($C111,'dmc2564 ข้อมูลดิบ'!$C$3:$C$165,0),54)</f>
        <v>0</v>
      </c>
      <c r="S112" s="112">
        <f>INDEX('dmc2564 ข้อมูลดิบ'!$C$3:$CR$167,MATCH($C111,'dmc2564 ข้อมูลดิบ'!$C$3:$C$165,0),58)</f>
        <v>0</v>
      </c>
      <c r="T112" s="112">
        <f t="shared" si="26"/>
        <v>0</v>
      </c>
      <c r="U112" s="113">
        <f t="shared" si="20"/>
        <v>9</v>
      </c>
    </row>
    <row r="113" spans="2:22" ht="21" customHeight="1" thickTop="1">
      <c r="B113" s="122">
        <v>28</v>
      </c>
      <c r="C113" s="98" t="s">
        <v>221</v>
      </c>
      <c r="D113" s="150" t="s">
        <v>18</v>
      </c>
      <c r="E113" s="86">
        <f>VLOOKUP(C115,'จำนวนครู 25มิย64'!$A$3:$E$164,3,TRUE)</f>
        <v>3</v>
      </c>
      <c r="F113" s="86">
        <f>INDEX('dmc2564 ข้อมูลดิบ'!$C$3:$CR$167,MATCH($C115,'dmc2564 ข้อมูลดิบ'!$C$3:$C$165,0),3)</f>
        <v>0</v>
      </c>
      <c r="G113" s="86">
        <f>INDEX('dmc2564 ข้อมูลดิบ'!$C$3:$CR$167,MATCH($C115,'dmc2564 ข้อมูลดิบ'!$C$3:$C$165,0),7)</f>
        <v>12</v>
      </c>
      <c r="H113" s="86">
        <f>INDEX('dmc2564 ข้อมูลดิบ'!$C$3:$CR$167,MATCH($C115,'dmc2564 ข้อมูลดิบ'!$C$3:$C$165,0),11)</f>
        <v>9</v>
      </c>
      <c r="I113" s="86">
        <f t="shared" si="24"/>
        <v>21</v>
      </c>
      <c r="J113" s="86">
        <f>INDEX('dmc2564 ข้อมูลดิบ'!$C$3:$CR$167,MATCH($C115,'dmc2564 ข้อมูลดิบ'!$C$3:$C$165,0),19)</f>
        <v>12</v>
      </c>
      <c r="K113" s="86">
        <f>INDEX('dmc2564 ข้อมูลดิบ'!$C$3:$CR$167,MATCH($C115,'dmc2564 ข้อมูลดิบ'!$C$3:$C$165,0),23)</f>
        <v>12</v>
      </c>
      <c r="L113" s="100">
        <f>INDEX('dmc2564 ข้อมูลดิบ'!$C$3:$CR$167,MATCH($C115,'dmc2564 ข้อมูลดิบ'!$C$3:$C$165,0),27)</f>
        <v>10</v>
      </c>
      <c r="M113" s="86">
        <f>INDEX('dmc2564 ข้อมูลดิบ'!$C$3:$CR$167,MATCH($C115,'dmc2564 ข้อมูลดิบ'!$C$3:$C$165,0),31)</f>
        <v>11</v>
      </c>
      <c r="N113" s="86">
        <f>INDEX('dmc2564 ข้อมูลดิบ'!$C$3:$CR$167,MATCH($C115,'dmc2564 ข้อมูลดิบ'!$C$3:$C$165,0),35)</f>
        <v>22</v>
      </c>
      <c r="O113" s="86">
        <f>INDEX('dmc2564 ข้อมูลดิบ'!$C$3:$CR$167,MATCH($C115,'dmc2564 ข้อมูลดิบ'!$C$3:$C$165,0),39)</f>
        <v>16</v>
      </c>
      <c r="P113" s="86">
        <f t="shared" si="25"/>
        <v>83</v>
      </c>
      <c r="Q113" s="86">
        <f>INDEX('dmc2564 ข้อมูลดิบ'!$C$3:$CR$167,MATCH($C115,'dmc2564 ข้อมูลดิบ'!$C$3:$C$165,0),47)</f>
        <v>0</v>
      </c>
      <c r="R113" s="86">
        <f>INDEX('dmc2564 ข้อมูลดิบ'!$C$3:$CR$167,MATCH($C115,'dmc2564 ข้อมูลดิบ'!$C$3:$C$165,0),51)</f>
        <v>0</v>
      </c>
      <c r="S113" s="86">
        <f>INDEX('dmc2564 ข้อมูลดิบ'!$C$3:$CR$167,MATCH($C115,'dmc2564 ข้อมูลดิบ'!$C$3:$C$165,0),55)</f>
        <v>0</v>
      </c>
      <c r="T113" s="86">
        <f t="shared" si="26"/>
        <v>0</v>
      </c>
      <c r="U113" s="101">
        <f t="shared" si="20"/>
        <v>104</v>
      </c>
    </row>
    <row r="114" spans="2:22" ht="21" customHeight="1">
      <c r="B114" s="122"/>
      <c r="C114" s="103" t="s">
        <v>505</v>
      </c>
      <c r="D114" s="147" t="s">
        <v>20</v>
      </c>
      <c r="E114" s="86">
        <f>VLOOKUP(C115,'จำนวนครู 25มิย64'!$A$3:$E$164,4,TRUE)</f>
        <v>9</v>
      </c>
      <c r="F114" s="104">
        <f>INDEX('dmc2564 ข้อมูลดิบ'!$C$3:$CR$167,MATCH($C115,'dmc2564 ข้อมูลดิบ'!$C$3:$C$165,0),4)</f>
        <v>0</v>
      </c>
      <c r="G114" s="104">
        <f>INDEX('dmc2564 ข้อมูลดิบ'!$C$3:$CR$167,MATCH($C115,'dmc2564 ข้อมูลดิบ'!$C$3:$C$165,0),8)</f>
        <v>11</v>
      </c>
      <c r="H114" s="104">
        <f>INDEX('dmc2564 ข้อมูลดิบ'!$C$3:$CR$167,MATCH($C115,'dmc2564 ข้อมูลดิบ'!$C$3:$C$165,0),12)</f>
        <v>9</v>
      </c>
      <c r="I114" s="104">
        <f t="shared" si="24"/>
        <v>20</v>
      </c>
      <c r="J114" s="104">
        <f>INDEX('dmc2564 ข้อมูลดิบ'!$C$3:$CR$167,MATCH($C115,'dmc2564 ข้อมูลดิบ'!$C$3:$C$165,0),20)</f>
        <v>8</v>
      </c>
      <c r="K114" s="104">
        <f>INDEX('dmc2564 ข้อมูลดิบ'!$C$3:$CR$167,MATCH($C115,'dmc2564 ข้อมูลดิบ'!$C$3:$C$165,0),24)</f>
        <v>10</v>
      </c>
      <c r="L114" s="105">
        <f>INDEX('dmc2564 ข้อมูลดิบ'!$C$3:$CR$167,MATCH($C115,'dmc2564 ข้อมูลดิบ'!$C$3:$C$165,0),28)</f>
        <v>2</v>
      </c>
      <c r="M114" s="104">
        <f>INDEX('dmc2564 ข้อมูลดิบ'!$C$3:$CR$167,MATCH($C115,'dmc2564 ข้อมูลดิบ'!$C$3:$C$165,0),32)</f>
        <v>15</v>
      </c>
      <c r="N114" s="104">
        <f>INDEX('dmc2564 ข้อมูลดิบ'!$C$3:$CR$167,MATCH($C115,'dmc2564 ข้อมูลดิบ'!$C$3:$C$165,0),36)</f>
        <v>24</v>
      </c>
      <c r="O114" s="104">
        <f>INDEX('dmc2564 ข้อมูลดิบ'!$C$3:$CR$167,MATCH($C115,'dmc2564 ข้อมูลดิบ'!$C$3:$C$165,0),40)</f>
        <v>17</v>
      </c>
      <c r="P114" s="104">
        <f t="shared" si="25"/>
        <v>76</v>
      </c>
      <c r="Q114" s="104">
        <f>INDEX('dmc2564 ข้อมูลดิบ'!$C$3:$CR$167,MATCH($C115,'dmc2564 ข้อมูลดิบ'!$C$3:$C$165,0),48)</f>
        <v>0</v>
      </c>
      <c r="R114" s="104">
        <f>INDEX('dmc2564 ข้อมูลดิบ'!$C$3:$CR$167,MATCH($C115,'dmc2564 ข้อมูลดิบ'!$C$3:$C$165,0),52)</f>
        <v>0</v>
      </c>
      <c r="S114" s="104">
        <f>INDEX('dmc2564 ข้อมูลดิบ'!$C$3:$CR$167,MATCH($C115,'dmc2564 ข้อมูลดิบ'!$C$3:$C$165,0),56)</f>
        <v>0</v>
      </c>
      <c r="T114" s="104">
        <f t="shared" si="26"/>
        <v>0</v>
      </c>
      <c r="U114" s="106">
        <f t="shared" si="20"/>
        <v>96</v>
      </c>
    </row>
    <row r="115" spans="2:22" ht="21" customHeight="1">
      <c r="B115" s="122"/>
      <c r="C115" s="103">
        <v>64020157</v>
      </c>
      <c r="D115" s="148" t="s">
        <v>1</v>
      </c>
      <c r="E115" s="107">
        <f t="shared" ref="E115:T115" si="35">E113+E114</f>
        <v>12</v>
      </c>
      <c r="F115" s="106">
        <f t="shared" si="35"/>
        <v>0</v>
      </c>
      <c r="G115" s="106">
        <f t="shared" si="35"/>
        <v>23</v>
      </c>
      <c r="H115" s="106">
        <f t="shared" si="35"/>
        <v>18</v>
      </c>
      <c r="I115" s="106">
        <f t="shared" si="35"/>
        <v>41</v>
      </c>
      <c r="J115" s="106">
        <f t="shared" si="35"/>
        <v>20</v>
      </c>
      <c r="K115" s="106">
        <f t="shared" si="35"/>
        <v>22</v>
      </c>
      <c r="L115" s="108">
        <f t="shared" si="35"/>
        <v>12</v>
      </c>
      <c r="M115" s="106">
        <f t="shared" si="35"/>
        <v>26</v>
      </c>
      <c r="N115" s="106">
        <f t="shared" si="35"/>
        <v>46</v>
      </c>
      <c r="O115" s="106">
        <f t="shared" si="35"/>
        <v>33</v>
      </c>
      <c r="P115" s="106">
        <f t="shared" si="35"/>
        <v>159</v>
      </c>
      <c r="Q115" s="106">
        <f t="shared" si="35"/>
        <v>0</v>
      </c>
      <c r="R115" s="106">
        <f t="shared" si="35"/>
        <v>0</v>
      </c>
      <c r="S115" s="106">
        <f t="shared" si="35"/>
        <v>0</v>
      </c>
      <c r="T115" s="106">
        <f t="shared" si="35"/>
        <v>0</v>
      </c>
      <c r="U115" s="106">
        <f t="shared" si="20"/>
        <v>200</v>
      </c>
    </row>
    <row r="116" spans="2:22" ht="21" customHeight="1" thickBot="1">
      <c r="B116" s="154"/>
      <c r="C116" s="179" t="s">
        <v>299</v>
      </c>
      <c r="D116" s="149" t="s">
        <v>15</v>
      </c>
      <c r="E116" s="111"/>
      <c r="F116" s="112">
        <f>INDEX('dmc2564 ข้อมูลดิบ'!$C$3:$CR$167,MATCH($C115,'dmc2564 ข้อมูลดิบ'!$C$3:$C$165,0),6)</f>
        <v>0</v>
      </c>
      <c r="G116" s="112">
        <f>INDEX('dmc2564 ข้อมูลดิบ'!$C$3:$CR$167,MATCH($C115,'dmc2564 ข้อมูลดิบ'!$C$3:$C$165,0),10)</f>
        <v>1</v>
      </c>
      <c r="H116" s="112">
        <f>INDEX('dmc2564 ข้อมูลดิบ'!$C$3:$CR$167,MATCH($C115,'dmc2564 ข้อมูลดิบ'!$C$3:$C$165,0),14)</f>
        <v>1</v>
      </c>
      <c r="I116" s="112">
        <f t="shared" si="24"/>
        <v>2</v>
      </c>
      <c r="J116" s="112">
        <f>INDEX('dmc2564 ข้อมูลดิบ'!$C$3:$CR$167,MATCH($C115,'dmc2564 ข้อมูลดิบ'!$C$3:$C$165,0),22)</f>
        <v>1</v>
      </c>
      <c r="K116" s="112">
        <f>INDEX('dmc2564 ข้อมูลดิบ'!$C$3:$CR$167,MATCH($C115,'dmc2564 ข้อมูลดิบ'!$C$3:$C$165,0),26)</f>
        <v>1</v>
      </c>
      <c r="L116" s="111">
        <f>INDEX('dmc2564 ข้อมูลดิบ'!$C$3:$CR$167,MATCH($C115,'dmc2564 ข้อมูลดิบ'!$C$3:$C$165,0),30)</f>
        <v>1</v>
      </c>
      <c r="M116" s="112">
        <f>INDEX('dmc2564 ข้อมูลดิบ'!$C$3:$CR$167,MATCH($C115,'dmc2564 ข้อมูลดิบ'!$C$3:$C$165,0),34)</f>
        <v>1</v>
      </c>
      <c r="N116" s="112">
        <f>INDEX('dmc2564 ข้อมูลดิบ'!$C$3:$CR$167,MATCH($C115,'dmc2564 ข้อมูลดิบ'!$C$3:$C$165,0),38)</f>
        <v>2</v>
      </c>
      <c r="O116" s="112">
        <f>INDEX('dmc2564 ข้อมูลดิบ'!$C$3:$CR$167,MATCH($C115,'dmc2564 ข้อมูลดิบ'!$C$3:$C$165,0),42)</f>
        <v>1</v>
      </c>
      <c r="P116" s="112">
        <f t="shared" si="25"/>
        <v>7</v>
      </c>
      <c r="Q116" s="112">
        <f>INDEX('dmc2564 ข้อมูลดิบ'!$C$3:$CR$167,MATCH($C115,'dmc2564 ข้อมูลดิบ'!$C$3:$C$165,0),50)</f>
        <v>0</v>
      </c>
      <c r="R116" s="112">
        <f>INDEX('dmc2564 ข้อมูลดิบ'!$C$3:$CR$167,MATCH($C115,'dmc2564 ข้อมูลดิบ'!$C$3:$C$165,0),54)</f>
        <v>0</v>
      </c>
      <c r="S116" s="112">
        <f>INDEX('dmc2564 ข้อมูลดิบ'!$C$3:$CR$167,MATCH($C115,'dmc2564 ข้อมูลดิบ'!$C$3:$C$165,0),58)</f>
        <v>0</v>
      </c>
      <c r="T116" s="112">
        <f t="shared" si="26"/>
        <v>0</v>
      </c>
      <c r="U116" s="113">
        <f t="shared" si="20"/>
        <v>9</v>
      </c>
    </row>
    <row r="117" spans="2:22" ht="21" customHeight="1" thickTop="1">
      <c r="B117" s="102">
        <v>29</v>
      </c>
      <c r="C117" s="118" t="s">
        <v>222</v>
      </c>
      <c r="D117" s="150" t="s">
        <v>18</v>
      </c>
      <c r="E117" s="86">
        <f>VLOOKUP(C119,'จำนวนครู 25มิย64'!$A$3:$E$164,3,TRUE)</f>
        <v>0</v>
      </c>
      <c r="F117" s="86">
        <f>INDEX('dmc2564 ข้อมูลดิบ'!$C$3:$CR$167,MATCH($C119,'dmc2564 ข้อมูลดิบ'!$C$3:$C$165,0),3)</f>
        <v>0</v>
      </c>
      <c r="G117" s="86">
        <f>INDEX('dmc2564 ข้อมูลดิบ'!$C$3:$CR$167,MATCH($C119,'dmc2564 ข้อมูลดิบ'!$C$3:$C$165,0),7)</f>
        <v>5</v>
      </c>
      <c r="H117" s="86">
        <f>INDEX('dmc2564 ข้อมูลดิบ'!$C$3:$CR$167,MATCH($C119,'dmc2564 ข้อมูลดิบ'!$C$3:$C$165,0),11)</f>
        <v>1</v>
      </c>
      <c r="I117" s="86">
        <f t="shared" si="24"/>
        <v>6</v>
      </c>
      <c r="J117" s="86">
        <f>INDEX('dmc2564 ข้อมูลดิบ'!$C$3:$CR$167,MATCH($C119,'dmc2564 ข้อมูลดิบ'!$C$3:$C$165,0),19)</f>
        <v>0</v>
      </c>
      <c r="K117" s="86">
        <f>INDEX('dmc2564 ข้อมูลดิบ'!$C$3:$CR$167,MATCH($C119,'dmc2564 ข้อมูลดิบ'!$C$3:$C$165,0),23)</f>
        <v>0</v>
      </c>
      <c r="L117" s="100">
        <f>INDEX('dmc2564 ข้อมูลดิบ'!$C$3:$CR$167,MATCH($C119,'dmc2564 ข้อมูลดิบ'!$C$3:$C$165,0),27)</f>
        <v>0</v>
      </c>
      <c r="M117" s="86">
        <f>INDEX('dmc2564 ข้อมูลดิบ'!$C$3:$CR$167,MATCH($C119,'dmc2564 ข้อมูลดิบ'!$C$3:$C$165,0),31)</f>
        <v>5</v>
      </c>
      <c r="N117" s="86">
        <f>INDEX('dmc2564 ข้อมูลดิบ'!$C$3:$CR$167,MATCH($C119,'dmc2564 ข้อมูลดิบ'!$C$3:$C$165,0),35)</f>
        <v>6</v>
      </c>
      <c r="O117" s="86">
        <f>INDEX('dmc2564 ข้อมูลดิบ'!$C$3:$CR$167,MATCH($C119,'dmc2564 ข้อมูลดิบ'!$C$3:$C$165,0),39)</f>
        <v>3</v>
      </c>
      <c r="P117" s="86">
        <f t="shared" si="25"/>
        <v>14</v>
      </c>
      <c r="Q117" s="86">
        <f>INDEX('dmc2564 ข้อมูลดิบ'!$C$3:$CR$167,MATCH($C119,'dmc2564 ข้อมูลดิบ'!$C$3:$C$165,0),47)</f>
        <v>0</v>
      </c>
      <c r="R117" s="86">
        <f>INDEX('dmc2564 ข้อมูลดิบ'!$C$3:$CR$167,MATCH($C119,'dmc2564 ข้อมูลดิบ'!$C$3:$C$165,0),51)</f>
        <v>0</v>
      </c>
      <c r="S117" s="86">
        <f>INDEX('dmc2564 ข้อมูลดิบ'!$C$3:$CR$167,MATCH($C119,'dmc2564 ข้อมูลดิบ'!$C$3:$C$165,0),55)</f>
        <v>0</v>
      </c>
      <c r="T117" s="86">
        <f t="shared" si="26"/>
        <v>0</v>
      </c>
      <c r="U117" s="101">
        <f t="shared" si="20"/>
        <v>20</v>
      </c>
    </row>
    <row r="118" spans="2:22" ht="21" customHeight="1">
      <c r="B118" s="102"/>
      <c r="C118" s="103" t="s">
        <v>223</v>
      </c>
      <c r="D118" s="147" t="s">
        <v>20</v>
      </c>
      <c r="E118" s="86">
        <f>VLOOKUP(C119,'จำนวนครู 25มิย64'!$A$3:$E$164,4,TRUE)</f>
        <v>2</v>
      </c>
      <c r="F118" s="104">
        <f>INDEX('dmc2564 ข้อมูลดิบ'!$C$3:$CR$167,MATCH($C119,'dmc2564 ข้อมูลดิบ'!$C$3:$C$165,0),4)</f>
        <v>0</v>
      </c>
      <c r="G118" s="104">
        <f>INDEX('dmc2564 ข้อมูลดิบ'!$C$3:$CR$167,MATCH($C119,'dmc2564 ข้อมูลดิบ'!$C$3:$C$165,0),8)</f>
        <v>4</v>
      </c>
      <c r="H118" s="104">
        <f>INDEX('dmc2564 ข้อมูลดิบ'!$C$3:$CR$167,MATCH($C119,'dmc2564 ข้อมูลดิบ'!$C$3:$C$165,0),12)</f>
        <v>1</v>
      </c>
      <c r="I118" s="104">
        <f t="shared" si="24"/>
        <v>5</v>
      </c>
      <c r="J118" s="104">
        <f>INDEX('dmc2564 ข้อมูลดิบ'!$C$3:$CR$167,MATCH($C119,'dmc2564 ข้อมูลดิบ'!$C$3:$C$165,0),20)</f>
        <v>1</v>
      </c>
      <c r="K118" s="104">
        <f>INDEX('dmc2564 ข้อมูลดิบ'!$C$3:$CR$167,MATCH($C119,'dmc2564 ข้อมูลดิบ'!$C$3:$C$165,0),24)</f>
        <v>0</v>
      </c>
      <c r="L118" s="105">
        <f>INDEX('dmc2564 ข้อมูลดิบ'!$C$3:$CR$167,MATCH($C119,'dmc2564 ข้อมูลดิบ'!$C$3:$C$165,0),28)</f>
        <v>0</v>
      </c>
      <c r="M118" s="104">
        <f>INDEX('dmc2564 ข้อมูลดิบ'!$C$3:$CR$167,MATCH($C119,'dmc2564 ข้อมูลดิบ'!$C$3:$C$165,0),32)</f>
        <v>0</v>
      </c>
      <c r="N118" s="104">
        <f>INDEX('dmc2564 ข้อมูลดิบ'!$C$3:$CR$167,MATCH($C119,'dmc2564 ข้อมูลดิบ'!$C$3:$C$165,0),36)</f>
        <v>1</v>
      </c>
      <c r="O118" s="104">
        <f>INDEX('dmc2564 ข้อมูลดิบ'!$C$3:$CR$167,MATCH($C119,'dmc2564 ข้อมูลดิบ'!$C$3:$C$165,0),40)</f>
        <v>0</v>
      </c>
      <c r="P118" s="104">
        <f t="shared" si="25"/>
        <v>2</v>
      </c>
      <c r="Q118" s="104">
        <f>INDEX('dmc2564 ข้อมูลดิบ'!$C$3:$CR$167,MATCH($C119,'dmc2564 ข้อมูลดิบ'!$C$3:$C$165,0),48)</f>
        <v>0</v>
      </c>
      <c r="R118" s="104">
        <f>INDEX('dmc2564 ข้อมูลดิบ'!$C$3:$CR$167,MATCH($C119,'dmc2564 ข้อมูลดิบ'!$C$3:$C$165,0),52)</f>
        <v>0</v>
      </c>
      <c r="S118" s="104">
        <f>INDEX('dmc2564 ข้อมูลดิบ'!$C$3:$CR$167,MATCH($C119,'dmc2564 ข้อมูลดิบ'!$C$3:$C$165,0),56)</f>
        <v>0</v>
      </c>
      <c r="T118" s="104">
        <f t="shared" si="26"/>
        <v>0</v>
      </c>
      <c r="U118" s="106">
        <f t="shared" si="20"/>
        <v>7</v>
      </c>
    </row>
    <row r="119" spans="2:22" ht="21" customHeight="1">
      <c r="B119" s="102"/>
      <c r="C119" s="103">
        <v>64020158</v>
      </c>
      <c r="D119" s="148" t="s">
        <v>1</v>
      </c>
      <c r="E119" s="107">
        <f t="shared" ref="E119:T119" si="36">E117+E118</f>
        <v>2</v>
      </c>
      <c r="F119" s="106">
        <f t="shared" si="36"/>
        <v>0</v>
      </c>
      <c r="G119" s="106">
        <f t="shared" si="36"/>
        <v>9</v>
      </c>
      <c r="H119" s="106">
        <f t="shared" si="36"/>
        <v>2</v>
      </c>
      <c r="I119" s="106">
        <f t="shared" si="36"/>
        <v>11</v>
      </c>
      <c r="J119" s="106">
        <f t="shared" si="36"/>
        <v>1</v>
      </c>
      <c r="K119" s="106">
        <f t="shared" si="36"/>
        <v>0</v>
      </c>
      <c r="L119" s="108">
        <f t="shared" si="36"/>
        <v>0</v>
      </c>
      <c r="M119" s="106">
        <f t="shared" si="36"/>
        <v>5</v>
      </c>
      <c r="N119" s="106">
        <f t="shared" si="36"/>
        <v>7</v>
      </c>
      <c r="O119" s="106">
        <f t="shared" si="36"/>
        <v>3</v>
      </c>
      <c r="P119" s="106">
        <f t="shared" si="36"/>
        <v>16</v>
      </c>
      <c r="Q119" s="106">
        <f t="shared" si="36"/>
        <v>0</v>
      </c>
      <c r="R119" s="106">
        <f t="shared" si="36"/>
        <v>0</v>
      </c>
      <c r="S119" s="106">
        <f t="shared" si="36"/>
        <v>0</v>
      </c>
      <c r="T119" s="106">
        <f t="shared" si="36"/>
        <v>0</v>
      </c>
      <c r="U119" s="106">
        <f t="shared" si="20"/>
        <v>27</v>
      </c>
    </row>
    <row r="120" spans="2:22" ht="21" customHeight="1" thickBot="1">
      <c r="B120" s="109"/>
      <c r="C120" s="179" t="s">
        <v>536</v>
      </c>
      <c r="D120" s="149" t="s">
        <v>15</v>
      </c>
      <c r="E120" s="111"/>
      <c r="F120" s="112">
        <f>INDEX('dmc2564 ข้อมูลดิบ'!$C$3:$CR$167,MATCH($C119,'dmc2564 ข้อมูลดิบ'!$C$3:$C$165,0),6)</f>
        <v>0</v>
      </c>
      <c r="G120" s="112">
        <f>INDEX('dmc2564 ข้อมูลดิบ'!$C$3:$CR$167,MATCH($C119,'dmc2564 ข้อมูลดิบ'!$C$3:$C$165,0),10)</f>
        <v>1</v>
      </c>
      <c r="H120" s="112">
        <f>INDEX('dmc2564 ข้อมูลดิบ'!$C$3:$CR$167,MATCH($C119,'dmc2564 ข้อมูลดิบ'!$C$3:$C$165,0),14)</f>
        <v>1</v>
      </c>
      <c r="I120" s="112">
        <f t="shared" si="24"/>
        <v>2</v>
      </c>
      <c r="J120" s="112">
        <f>INDEX('dmc2564 ข้อมูลดิบ'!$C$3:$CR$167,MATCH($C119,'dmc2564 ข้อมูลดิบ'!$C$3:$C$165,0),22)</f>
        <v>1</v>
      </c>
      <c r="K120" s="112">
        <f>INDEX('dmc2564 ข้อมูลดิบ'!$C$3:$CR$167,MATCH($C119,'dmc2564 ข้อมูลดิบ'!$C$3:$C$165,0),26)</f>
        <v>0</v>
      </c>
      <c r="L120" s="111">
        <f>INDEX('dmc2564 ข้อมูลดิบ'!$C$3:$CR$167,MATCH($C119,'dmc2564 ข้อมูลดิบ'!$C$3:$C$165,0),30)</f>
        <v>0</v>
      </c>
      <c r="M120" s="112">
        <f>INDEX('dmc2564 ข้อมูลดิบ'!$C$3:$CR$167,MATCH($C119,'dmc2564 ข้อมูลดิบ'!$C$3:$C$165,0),34)</f>
        <v>1</v>
      </c>
      <c r="N120" s="112">
        <f>INDEX('dmc2564 ข้อมูลดิบ'!$C$3:$CR$167,MATCH($C119,'dmc2564 ข้อมูลดิบ'!$C$3:$C$165,0),38)</f>
        <v>1</v>
      </c>
      <c r="O120" s="112">
        <f>INDEX('dmc2564 ข้อมูลดิบ'!$C$3:$CR$167,MATCH($C119,'dmc2564 ข้อมูลดิบ'!$C$3:$C$165,0),42)</f>
        <v>1</v>
      </c>
      <c r="P120" s="112">
        <f t="shared" si="25"/>
        <v>4</v>
      </c>
      <c r="Q120" s="112">
        <f>INDEX('dmc2564 ข้อมูลดิบ'!$C$3:$CR$167,MATCH($C119,'dmc2564 ข้อมูลดิบ'!$C$3:$C$165,0),50)</f>
        <v>0</v>
      </c>
      <c r="R120" s="112">
        <f>INDEX('dmc2564 ข้อมูลดิบ'!$C$3:$CR$167,MATCH($C119,'dmc2564 ข้อมูลดิบ'!$C$3:$C$165,0),54)</f>
        <v>0</v>
      </c>
      <c r="S120" s="112">
        <f>INDEX('dmc2564 ข้อมูลดิบ'!$C$3:$CR$167,MATCH($C119,'dmc2564 ข้อมูลดิบ'!$C$3:$C$165,0),58)</f>
        <v>0</v>
      </c>
      <c r="T120" s="112">
        <f t="shared" si="26"/>
        <v>0</v>
      </c>
      <c r="U120" s="113">
        <f t="shared" si="20"/>
        <v>6</v>
      </c>
    </row>
    <row r="121" spans="2:22" ht="21" customHeight="1" thickTop="1">
      <c r="B121" s="428" t="s">
        <v>13</v>
      </c>
      <c r="C121" s="429"/>
      <c r="D121" s="161" t="s">
        <v>18</v>
      </c>
      <c r="E121" s="127">
        <f>E5+E9+E13+E17+E21+E25+E29+E33+E37+E41+E45+E49+E53+E57+E61+E65+E69+E73+E77+E81+E85+E89+E93+E97+E101+E105+E109+E113+E117</f>
        <v>45</v>
      </c>
      <c r="F121" s="127">
        <f t="shared" ref="F121:U121" si="37">F5+F9+F13+F17+F21+F25+F29+F33+F37+F41+F45+F49+F53+F57+F61+F65+F69+F73+F77+F81+F85+F89+F93+F97+F101+F105+F109+F113+F117</f>
        <v>25</v>
      </c>
      <c r="G121" s="127">
        <f t="shared" si="37"/>
        <v>112</v>
      </c>
      <c r="H121" s="127">
        <f t="shared" si="37"/>
        <v>130</v>
      </c>
      <c r="I121" s="128">
        <f>I5+I9+I13+I17+I21+I25+I29+I33+I37+I41+I45+I49+I53+I57+I61+I65+I69+I73+I77+I81+I85+I89+I93+I97+I101+I105+I109+I113+I117</f>
        <v>267</v>
      </c>
      <c r="J121" s="127">
        <f t="shared" si="37"/>
        <v>140</v>
      </c>
      <c r="K121" s="127">
        <f t="shared" si="37"/>
        <v>138</v>
      </c>
      <c r="L121" s="127">
        <f t="shared" si="37"/>
        <v>140</v>
      </c>
      <c r="M121" s="127">
        <f t="shared" si="37"/>
        <v>166</v>
      </c>
      <c r="N121" s="127">
        <f t="shared" si="37"/>
        <v>157</v>
      </c>
      <c r="O121" s="127">
        <f t="shared" si="37"/>
        <v>137</v>
      </c>
      <c r="P121" s="128">
        <f t="shared" si="37"/>
        <v>878</v>
      </c>
      <c r="Q121" s="127">
        <f t="shared" si="37"/>
        <v>62</v>
      </c>
      <c r="R121" s="127">
        <f t="shared" si="37"/>
        <v>65</v>
      </c>
      <c r="S121" s="127">
        <f t="shared" si="37"/>
        <v>50</v>
      </c>
      <c r="T121" s="128">
        <f>T5+T9+T13+T17+T21+T25+T29+T33+T37+T41+T45+T49+T53+T57+T61+T65+T69+T73+T77+T81+T85+T89+T93+T97+T101+T105+T109+T113+T117</f>
        <v>177</v>
      </c>
      <c r="U121" s="135">
        <f t="shared" si="37"/>
        <v>1322</v>
      </c>
    </row>
    <row r="122" spans="2:22" ht="21" customHeight="1">
      <c r="B122" s="430"/>
      <c r="C122" s="431"/>
      <c r="D122" s="162" t="s">
        <v>20</v>
      </c>
      <c r="E122" s="127">
        <f t="shared" ref="E122:U122" si="38">E6+E10+E14+E18+E22+E26+E30+E34+E38+E42+E46+E50+E54+E58+E62+E66+E70+E74+E78+E82+E86+E90+E94+E98+E102+E106+E110+E114+E118</f>
        <v>146</v>
      </c>
      <c r="F122" s="127">
        <f t="shared" si="38"/>
        <v>20</v>
      </c>
      <c r="G122" s="127">
        <f t="shared" si="38"/>
        <v>105</v>
      </c>
      <c r="H122" s="127">
        <f t="shared" si="38"/>
        <v>119</v>
      </c>
      <c r="I122" s="128">
        <f>I6+I10+I14+I18+I22+I26+I30+I34+I38+I42+I46+I50+I54+I58+I62+I66+I70+I74+I78+I82+I86+I90+I94+I98+I102+I106+I110+I114+I118</f>
        <v>244</v>
      </c>
      <c r="J122" s="127">
        <f t="shared" si="38"/>
        <v>107</v>
      </c>
      <c r="K122" s="127">
        <f t="shared" si="38"/>
        <v>112</v>
      </c>
      <c r="L122" s="127">
        <f t="shared" si="38"/>
        <v>112</v>
      </c>
      <c r="M122" s="127">
        <f t="shared" si="38"/>
        <v>122</v>
      </c>
      <c r="N122" s="127">
        <f t="shared" si="38"/>
        <v>150</v>
      </c>
      <c r="O122" s="127">
        <f t="shared" si="38"/>
        <v>138</v>
      </c>
      <c r="P122" s="128">
        <f t="shared" si="38"/>
        <v>741</v>
      </c>
      <c r="Q122" s="127">
        <f t="shared" si="38"/>
        <v>33</v>
      </c>
      <c r="R122" s="127">
        <f t="shared" si="38"/>
        <v>33</v>
      </c>
      <c r="S122" s="127">
        <f t="shared" si="38"/>
        <v>40</v>
      </c>
      <c r="T122" s="128">
        <f>T6+T10+T14+T18+T22+T26+T30+T34+T38+T42+T46+T50+T54+T58+T62+T66+T70+T74+T78+T82+T86+T90+T94+T98+T102+T106+T110+T114+T118</f>
        <v>106</v>
      </c>
      <c r="U122" s="135">
        <f t="shared" si="38"/>
        <v>1091</v>
      </c>
      <c r="V122" s="163"/>
    </row>
    <row r="123" spans="2:22" ht="21" customHeight="1">
      <c r="B123" s="430"/>
      <c r="C123" s="431"/>
      <c r="D123" s="164" t="s">
        <v>1</v>
      </c>
      <c r="E123" s="133">
        <f t="shared" ref="E123:U123" si="39">E7+E11+E15+E19+E23+E27+E31+E35+E39+E43+E47+E51+E55+E59+E63+E67+E71+E75+E79+E83+E87+E91+E95+E99+E103+E107+E111+E115+E119</f>
        <v>191</v>
      </c>
      <c r="F123" s="133">
        <f t="shared" si="39"/>
        <v>45</v>
      </c>
      <c r="G123" s="133">
        <f t="shared" si="39"/>
        <v>217</v>
      </c>
      <c r="H123" s="133">
        <f t="shared" si="39"/>
        <v>249</v>
      </c>
      <c r="I123" s="134">
        <f>I7+I11+I15+I19+I23+I27+I31+I35+I39+I43+I47+I51+I55+I59+I63+I67+I71+I75+I79+I83+I87+I91+I95+I99+I103+I107+I111+I115+I119</f>
        <v>511</v>
      </c>
      <c r="J123" s="133">
        <f t="shared" si="39"/>
        <v>247</v>
      </c>
      <c r="K123" s="133">
        <f t="shared" si="39"/>
        <v>250</v>
      </c>
      <c r="L123" s="133">
        <f t="shared" si="39"/>
        <v>252</v>
      </c>
      <c r="M123" s="133">
        <f t="shared" si="39"/>
        <v>288</v>
      </c>
      <c r="N123" s="133">
        <f t="shared" si="39"/>
        <v>307</v>
      </c>
      <c r="O123" s="133">
        <f t="shared" si="39"/>
        <v>275</v>
      </c>
      <c r="P123" s="134">
        <f t="shared" si="39"/>
        <v>1619</v>
      </c>
      <c r="Q123" s="133">
        <f t="shared" si="39"/>
        <v>95</v>
      </c>
      <c r="R123" s="133">
        <f t="shared" si="39"/>
        <v>98</v>
      </c>
      <c r="S123" s="133">
        <f t="shared" si="39"/>
        <v>90</v>
      </c>
      <c r="T123" s="134">
        <f>T7+T11+T15+T19+T23+T27+T31+T35+T39+T43+T47+T51+T55+T59+T63+T67+T71+T75+T79+T83+T87+T91+T95+T99+T103+T107+T111+T115+T119</f>
        <v>283</v>
      </c>
      <c r="U123" s="135">
        <f t="shared" si="39"/>
        <v>2413</v>
      </c>
      <c r="V123" s="163"/>
    </row>
    <row r="124" spans="2:22" ht="21" customHeight="1" thickBot="1">
      <c r="B124" s="432"/>
      <c r="C124" s="433"/>
      <c r="D124" s="165" t="s">
        <v>15</v>
      </c>
      <c r="E124" s="139"/>
      <c r="F124" s="139">
        <f t="shared" ref="F124:S124" si="40">F8+F12+F16+F20+F24+F28+F32+F36+F40+F44+F48+F52+F56+F60+F64+F68+F72+F76+F80+F84+F88+F92+F96+F100+F104+F108+F112+F116+F120</f>
        <v>7</v>
      </c>
      <c r="G124" s="139">
        <f t="shared" si="40"/>
        <v>27</v>
      </c>
      <c r="H124" s="139">
        <f t="shared" si="40"/>
        <v>27</v>
      </c>
      <c r="I124" s="139">
        <f>I8+I12+I16+I20+I24+I28+I32+I36+I40+I44+I48+I52+I56+I60+I64+I68+I72+I76+I80+I84+I88+I92+I96+I100+I104+I108+I112+I116+I120</f>
        <v>61</v>
      </c>
      <c r="J124" s="139">
        <f t="shared" si="40"/>
        <v>27</v>
      </c>
      <c r="K124" s="139">
        <f t="shared" si="40"/>
        <v>27</v>
      </c>
      <c r="L124" s="139">
        <f t="shared" si="40"/>
        <v>26</v>
      </c>
      <c r="M124" s="139">
        <f t="shared" si="40"/>
        <v>28</v>
      </c>
      <c r="N124" s="139">
        <f t="shared" si="40"/>
        <v>29</v>
      </c>
      <c r="O124" s="139">
        <f t="shared" si="40"/>
        <v>29</v>
      </c>
      <c r="P124" s="139">
        <f t="shared" si="40"/>
        <v>166</v>
      </c>
      <c r="Q124" s="139">
        <f t="shared" si="40"/>
        <v>7</v>
      </c>
      <c r="R124" s="139">
        <f t="shared" si="40"/>
        <v>7</v>
      </c>
      <c r="S124" s="139">
        <f t="shared" si="40"/>
        <v>7</v>
      </c>
      <c r="T124" s="139">
        <f>T8+T12+T16+T20+T24+T28+T32+T36+T40+T44+T48+T52+T56+T60+T64+T68+T72+T76+T80+T84+T88+T92+T96+T100+T104+T108+T112+T116+T120</f>
        <v>21</v>
      </c>
      <c r="U124" s="139">
        <f>U8+U12+U16+U20+U24+U28+U32+U36+U40+U44+U48+U52+U56+U60+U64+U68+U72+U76+U80+U84+U88+U92+U96+U100+U104+U108+U112+U116+U120</f>
        <v>248</v>
      </c>
      <c r="V124" s="166"/>
    </row>
    <row r="125" spans="2:22" ht="21" customHeight="1" thickTop="1">
      <c r="V125" s="163"/>
    </row>
  </sheetData>
  <mergeCells count="9">
    <mergeCell ref="B121:C124"/>
    <mergeCell ref="C1:U1"/>
    <mergeCell ref="C2:U2"/>
    <mergeCell ref="B3:B4"/>
    <mergeCell ref="C3:C4"/>
    <mergeCell ref="F3:I3"/>
    <mergeCell ref="J3:P3"/>
    <mergeCell ref="Q3:T3"/>
    <mergeCell ref="U3:U4"/>
  </mergeCells>
  <phoneticPr fontId="5" type="noConversion"/>
  <pageMargins left="0.19685039370078741" right="0.15748031496062992" top="0.55118110236220474" bottom="0.55118110236220474" header="0.31496062992125984" footer="0.31496062992125984"/>
  <pageSetup paperSize="9" firstPageNumber="23" orientation="landscape" useFirstPageNumber="1" horizontalDpi="4294967293" verticalDpi="300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 tint="0.59999389629810485"/>
  </sheetPr>
  <dimension ref="B1:U65"/>
  <sheetViews>
    <sheetView zoomScaleNormal="100" zoomScaleSheetLayoutView="100" workbookViewId="0"/>
  </sheetViews>
  <sheetFormatPr defaultColWidth="9.109375" defaultRowHeight="21" customHeight="1"/>
  <cols>
    <col min="1" max="1" width="1.6640625" style="96" customWidth="1"/>
    <col min="2" max="2" width="5.6640625" style="141" customWidth="1"/>
    <col min="3" max="3" width="29.109375" style="96" customWidth="1"/>
    <col min="4" max="4" width="5.6640625" style="96" customWidth="1"/>
    <col min="5" max="5" width="5.6640625" style="143" customWidth="1"/>
    <col min="6" max="8" width="5.6640625" style="96" customWidth="1"/>
    <col min="9" max="9" width="6.6640625" style="143" customWidth="1"/>
    <col min="10" max="11" width="5.6640625" style="96" customWidth="1"/>
    <col min="12" max="12" width="5.6640625" style="143" customWidth="1"/>
    <col min="13" max="15" width="5.6640625" style="96" customWidth="1"/>
    <col min="16" max="16" width="6.6640625" style="96" customWidth="1"/>
    <col min="17" max="20" width="5.6640625" style="96" customWidth="1"/>
    <col min="21" max="21" width="8.6640625" style="144" customWidth="1"/>
    <col min="22" max="16384" width="9.109375" style="96"/>
  </cols>
  <sheetData>
    <row r="1" spans="2:21" ht="24" customHeight="1">
      <c r="C1" s="434" t="s">
        <v>624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2:21" ht="24" customHeight="1">
      <c r="C2" s="435" t="s">
        <v>462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2:21" s="170" customFormat="1" ht="24" customHeight="1">
      <c r="B3" s="436" t="s">
        <v>0</v>
      </c>
      <c r="C3" s="436" t="s">
        <v>260</v>
      </c>
      <c r="D3" s="331" t="s">
        <v>14</v>
      </c>
      <c r="E3" s="333" t="s">
        <v>431</v>
      </c>
      <c r="F3" s="440" t="s">
        <v>565</v>
      </c>
      <c r="G3" s="438"/>
      <c r="H3" s="438"/>
      <c r="I3" s="439"/>
      <c r="J3" s="440" t="s">
        <v>566</v>
      </c>
      <c r="K3" s="438"/>
      <c r="L3" s="438"/>
      <c r="M3" s="438"/>
      <c r="N3" s="438"/>
      <c r="O3" s="438"/>
      <c r="P3" s="439"/>
      <c r="Q3" s="440" t="s">
        <v>567</v>
      </c>
      <c r="R3" s="438"/>
      <c r="S3" s="438"/>
      <c r="T3" s="439"/>
      <c r="U3" s="443" t="s">
        <v>13</v>
      </c>
    </row>
    <row r="4" spans="2:21" s="170" customFormat="1" ht="24" customHeight="1">
      <c r="B4" s="437"/>
      <c r="C4" s="437"/>
      <c r="D4" s="374" t="s">
        <v>15</v>
      </c>
      <c r="E4" s="334" t="s">
        <v>16</v>
      </c>
      <c r="F4" s="190" t="s">
        <v>8</v>
      </c>
      <c r="G4" s="190" t="s">
        <v>9</v>
      </c>
      <c r="H4" s="190" t="s">
        <v>300</v>
      </c>
      <c r="I4" s="191" t="s">
        <v>1</v>
      </c>
      <c r="J4" s="190" t="s">
        <v>2</v>
      </c>
      <c r="K4" s="190" t="s">
        <v>3</v>
      </c>
      <c r="L4" s="191" t="s">
        <v>4</v>
      </c>
      <c r="M4" s="190" t="s">
        <v>5</v>
      </c>
      <c r="N4" s="190" t="s">
        <v>6</v>
      </c>
      <c r="O4" s="190" t="s">
        <v>7</v>
      </c>
      <c r="P4" s="190" t="s">
        <v>1</v>
      </c>
      <c r="Q4" s="190" t="s">
        <v>10</v>
      </c>
      <c r="R4" s="190" t="s">
        <v>11</v>
      </c>
      <c r="S4" s="190" t="s">
        <v>12</v>
      </c>
      <c r="T4" s="190" t="s">
        <v>1</v>
      </c>
      <c r="U4" s="444"/>
    </row>
    <row r="5" spans="2:21" ht="21" customHeight="1">
      <c r="B5" s="160">
        <v>1</v>
      </c>
      <c r="C5" s="118" t="s">
        <v>347</v>
      </c>
      <c r="D5" s="117" t="s">
        <v>18</v>
      </c>
      <c r="E5" s="86">
        <f>VLOOKUP(C7,'จำนวนครู 25มิย64'!$A$3:$E$164,3,TRUE)</f>
        <v>2</v>
      </c>
      <c r="F5" s="86">
        <f>INDEX('dmc2564 ข้อมูลดิบ'!$C$3:$CR$167,MATCH($C7,'dmc2564 ข้อมูลดิบ'!$C$3:$C$165,0),3)</f>
        <v>0</v>
      </c>
      <c r="G5" s="86">
        <f>INDEX('dmc2564 ข้อมูลดิบ'!$C$3:$CR$167,MATCH($C7,'dmc2564 ข้อมูลดิบ'!$C$3:$C$165,0),7)</f>
        <v>2</v>
      </c>
      <c r="H5" s="86">
        <f>INDEX('dmc2564 ข้อมูลดิบ'!$C$3:$CR$167,MATCH($C7,'dmc2564 ข้อมูลดิบ'!$C$3:$C$165,0),11)</f>
        <v>3</v>
      </c>
      <c r="I5" s="86">
        <f t="shared" ref="I5:I58" si="0">SUM(F5:H5)</f>
        <v>5</v>
      </c>
      <c r="J5" s="86">
        <f>INDEX('dmc2564 ข้อมูลดิบ'!$C$3:$CR$167,MATCH($C7,'dmc2564 ข้อมูลดิบ'!$C$3:$C$165,0),19)</f>
        <v>5</v>
      </c>
      <c r="K5" s="86">
        <f>INDEX('dmc2564 ข้อมูลดิบ'!$C$3:$CR$167,MATCH($C7,'dmc2564 ข้อมูลดิบ'!$C$3:$C$165,0),23)</f>
        <v>5</v>
      </c>
      <c r="L5" s="100">
        <f>INDEX('dmc2564 ข้อมูลดิบ'!$C$3:$CR$167,MATCH($C7,'dmc2564 ข้อมูลดิบ'!$C$3:$C$165,0),27)</f>
        <v>4</v>
      </c>
      <c r="M5" s="86">
        <f>INDEX('dmc2564 ข้อมูลดิบ'!$C$3:$CR$167,MATCH($C7,'dmc2564 ข้อมูลดิบ'!$C$3:$C$165,0),31)</f>
        <v>6</v>
      </c>
      <c r="N5" s="86">
        <f>INDEX('dmc2564 ข้อมูลดิบ'!$C$3:$CR$167,MATCH($C7,'dmc2564 ข้อมูลดิบ'!$C$3:$C$165,0),35)</f>
        <v>7</v>
      </c>
      <c r="O5" s="86">
        <f>INDEX('dmc2564 ข้อมูลดิบ'!$C$3:$CR$167,MATCH($C7,'dmc2564 ข้อมูลดิบ'!$C$3:$C$165,0),39)</f>
        <v>7</v>
      </c>
      <c r="P5" s="86">
        <f t="shared" ref="P5:P58" si="1">J5+K5+L5+M5+N5+O5</f>
        <v>34</v>
      </c>
      <c r="Q5" s="86">
        <f>INDEX('dmc2564 ข้อมูลดิบ'!$C$3:$CR$167,MATCH($C7,'dmc2564 ข้อมูลดิบ'!$C$3:$C$165,0),47)</f>
        <v>0</v>
      </c>
      <c r="R5" s="86">
        <f>INDEX('dmc2564 ข้อมูลดิบ'!$C$3:$CR$167,MATCH($C7,'dmc2564 ข้อมูลดิบ'!$C$3:$C$165,0),51)</f>
        <v>0</v>
      </c>
      <c r="S5" s="86">
        <f>INDEX('dmc2564 ข้อมูลดิบ'!$C$3:$CR$167,MATCH($C7,'dmc2564 ข้อมูลดิบ'!$C$3:$C$165,0),55)</f>
        <v>0</v>
      </c>
      <c r="T5" s="86">
        <f t="shared" ref="T5:T58" si="2">Q5+R5+S5</f>
        <v>0</v>
      </c>
      <c r="U5" s="101">
        <f t="shared" ref="U5:U60" si="3">I5+P5+T5</f>
        <v>39</v>
      </c>
    </row>
    <row r="6" spans="2:21" ht="21" customHeight="1">
      <c r="B6" s="122"/>
      <c r="C6" s="103" t="s">
        <v>233</v>
      </c>
      <c r="D6" s="99" t="s">
        <v>20</v>
      </c>
      <c r="E6" s="86">
        <f>VLOOKUP(C7,'จำนวนครู 25มิย64'!$A$3:$E$164,4,TRUE)</f>
        <v>4</v>
      </c>
      <c r="F6" s="104">
        <f>INDEX('dmc2564 ข้อมูลดิบ'!$C$3:$CR$167,MATCH($C7,'dmc2564 ข้อมูลดิบ'!$C$3:$C$165,0),4)</f>
        <v>3</v>
      </c>
      <c r="G6" s="104">
        <f>INDEX('dmc2564 ข้อมูลดิบ'!$C$3:$CR$167,MATCH($C7,'dmc2564 ข้อมูลดิบ'!$C$3:$C$165,0),8)</f>
        <v>4</v>
      </c>
      <c r="H6" s="104">
        <f>INDEX('dmc2564 ข้อมูลดิบ'!$C$3:$CR$167,MATCH($C7,'dmc2564 ข้อมูลดิบ'!$C$3:$C$165,0),12)</f>
        <v>8</v>
      </c>
      <c r="I6" s="104">
        <f t="shared" si="0"/>
        <v>15</v>
      </c>
      <c r="J6" s="104">
        <f>INDEX('dmc2564 ข้อมูลดิบ'!$C$3:$CR$167,MATCH($C7,'dmc2564 ข้อมูลดิบ'!$C$3:$C$165,0),20)</f>
        <v>8</v>
      </c>
      <c r="K6" s="104">
        <f>INDEX('dmc2564 ข้อมูลดิบ'!$C$3:$CR$167,MATCH($C7,'dmc2564 ข้อมูลดิบ'!$C$3:$C$165,0),24)</f>
        <v>3</v>
      </c>
      <c r="L6" s="105">
        <f>INDEX('dmc2564 ข้อมูลดิบ'!$C$3:$CR$167,MATCH($C7,'dmc2564 ข้อมูลดิบ'!$C$3:$C$165,0),28)</f>
        <v>6</v>
      </c>
      <c r="M6" s="104">
        <f>INDEX('dmc2564 ข้อมูลดิบ'!$C$3:$CR$167,MATCH($C7,'dmc2564 ข้อมูลดิบ'!$C$3:$C$165,0),32)</f>
        <v>2</v>
      </c>
      <c r="N6" s="104">
        <f>INDEX('dmc2564 ข้อมูลดิบ'!$C$3:$CR$167,MATCH($C7,'dmc2564 ข้อมูลดิบ'!$C$3:$C$165,0),36)</f>
        <v>4</v>
      </c>
      <c r="O6" s="104">
        <f>INDEX('dmc2564 ข้อมูลดิบ'!$C$3:$CR$167,MATCH($C7,'dmc2564 ข้อมูลดิบ'!$C$3:$C$165,0),40)</f>
        <v>6</v>
      </c>
      <c r="P6" s="104">
        <f t="shared" si="1"/>
        <v>29</v>
      </c>
      <c r="Q6" s="104">
        <f>INDEX('dmc2564 ข้อมูลดิบ'!$C$3:$CR$167,MATCH($C7,'dmc2564 ข้อมูลดิบ'!$C$3:$C$165,0),48)</f>
        <v>0</v>
      </c>
      <c r="R6" s="104">
        <f>INDEX('dmc2564 ข้อมูลดิบ'!$C$3:$CR$167,MATCH($C7,'dmc2564 ข้อมูลดิบ'!$C$3:$C$165,0),52)</f>
        <v>0</v>
      </c>
      <c r="S6" s="104">
        <f>INDEX('dmc2564 ข้อมูลดิบ'!$C$3:$CR$167,MATCH($C7,'dmc2564 ข้อมูลดิบ'!$C$3:$C$165,0),56)</f>
        <v>0</v>
      </c>
      <c r="T6" s="104">
        <f t="shared" si="2"/>
        <v>0</v>
      </c>
      <c r="U6" s="330">
        <f t="shared" si="3"/>
        <v>44</v>
      </c>
    </row>
    <row r="7" spans="2:21" ht="21" customHeight="1">
      <c r="B7" s="122"/>
      <c r="C7" s="103">
        <v>64020159</v>
      </c>
      <c r="D7" s="145" t="s">
        <v>1</v>
      </c>
      <c r="E7" s="107">
        <f t="shared" ref="E7:T7" si="4">E5+E6</f>
        <v>6</v>
      </c>
      <c r="F7" s="330">
        <f t="shared" si="4"/>
        <v>3</v>
      </c>
      <c r="G7" s="330">
        <f t="shared" si="4"/>
        <v>6</v>
      </c>
      <c r="H7" s="330">
        <f t="shared" si="4"/>
        <v>11</v>
      </c>
      <c r="I7" s="330">
        <f t="shared" si="4"/>
        <v>20</v>
      </c>
      <c r="J7" s="330">
        <f t="shared" si="4"/>
        <v>13</v>
      </c>
      <c r="K7" s="330">
        <f t="shared" si="4"/>
        <v>8</v>
      </c>
      <c r="L7" s="108">
        <f t="shared" si="4"/>
        <v>10</v>
      </c>
      <c r="M7" s="330">
        <f t="shared" si="4"/>
        <v>8</v>
      </c>
      <c r="N7" s="330">
        <f t="shared" si="4"/>
        <v>11</v>
      </c>
      <c r="O7" s="330">
        <f t="shared" si="4"/>
        <v>13</v>
      </c>
      <c r="P7" s="330">
        <f t="shared" si="4"/>
        <v>63</v>
      </c>
      <c r="Q7" s="330">
        <f t="shared" si="4"/>
        <v>0</v>
      </c>
      <c r="R7" s="330">
        <f t="shared" si="4"/>
        <v>0</v>
      </c>
      <c r="S7" s="330">
        <f t="shared" si="4"/>
        <v>0</v>
      </c>
      <c r="T7" s="330">
        <f t="shared" si="4"/>
        <v>0</v>
      </c>
      <c r="U7" s="330">
        <f t="shared" si="3"/>
        <v>83</v>
      </c>
    </row>
    <row r="8" spans="2:21" ht="21" customHeight="1" thickBot="1">
      <c r="B8" s="154"/>
      <c r="C8" s="179" t="s">
        <v>536</v>
      </c>
      <c r="D8" s="110" t="s">
        <v>15</v>
      </c>
      <c r="E8" s="111"/>
      <c r="F8" s="112">
        <f>INDEX('dmc2564 ข้อมูลดิบ'!$C$3:$CR$167,MATCH($C7,'dmc2564 ข้อมูลดิบ'!$C$3:$C$165,0),6)</f>
        <v>1</v>
      </c>
      <c r="G8" s="112">
        <f>INDEX('dmc2564 ข้อมูลดิบ'!$C$3:$CR$167,MATCH($C7,'dmc2564 ข้อมูลดิบ'!$C$3:$C$165,0),10)</f>
        <v>1</v>
      </c>
      <c r="H8" s="112">
        <f>INDEX('dmc2564 ข้อมูลดิบ'!$C$3:$CR$167,MATCH($C7,'dmc2564 ข้อมูลดิบ'!$C$3:$C$165,0),14)</f>
        <v>1</v>
      </c>
      <c r="I8" s="112">
        <f>SUM(F8:H8)</f>
        <v>3</v>
      </c>
      <c r="J8" s="112">
        <f>INDEX('dmc2564 ข้อมูลดิบ'!$C$3:$CR$167,MATCH($C7,'dmc2564 ข้อมูลดิบ'!$C$3:$C$165,0),22)</f>
        <v>1</v>
      </c>
      <c r="K8" s="112">
        <f>INDEX('dmc2564 ข้อมูลดิบ'!$C$3:$CR$167,MATCH($C7,'dmc2564 ข้อมูลดิบ'!$C$3:$C$165,0),26)</f>
        <v>1</v>
      </c>
      <c r="L8" s="111">
        <f>INDEX('dmc2564 ข้อมูลดิบ'!$C$3:$CR$167,MATCH($C7,'dmc2564 ข้อมูลดิบ'!$C$3:$C$165,0),30)</f>
        <v>1</v>
      </c>
      <c r="M8" s="112">
        <f>INDEX('dmc2564 ข้อมูลดิบ'!$C$3:$CR$167,MATCH($C7,'dmc2564 ข้อมูลดิบ'!$C$3:$C$165,0),34)</f>
        <v>1</v>
      </c>
      <c r="N8" s="112">
        <f>INDEX('dmc2564 ข้อมูลดิบ'!$C$3:$CR$167,MATCH($C7,'dmc2564 ข้อมูลดิบ'!$C$3:$C$165,0),38)</f>
        <v>1</v>
      </c>
      <c r="O8" s="112">
        <f>INDEX('dmc2564 ข้อมูลดิบ'!$C$3:$CR$167,MATCH($C7,'dmc2564 ข้อมูลดิบ'!$C$3:$C$165,0),42)</f>
        <v>1</v>
      </c>
      <c r="P8" s="112">
        <f>J8+K8+L8+M8+N8+O8</f>
        <v>6</v>
      </c>
      <c r="Q8" s="112">
        <f>INDEX('dmc2564 ข้อมูลดิบ'!$C$3:$CR$167,MATCH($C7,'dmc2564 ข้อมูลดิบ'!$C$3:$C$165,0),50)</f>
        <v>0</v>
      </c>
      <c r="R8" s="112">
        <f>INDEX('dmc2564 ข้อมูลดิบ'!$C$3:$CR$167,MATCH($C7,'dmc2564 ข้อมูลดิบ'!$C$3:$C$165,0),54)</f>
        <v>0</v>
      </c>
      <c r="S8" s="112">
        <f>INDEX('dmc2564 ข้อมูลดิบ'!$C$3:$CR$167,MATCH($C7,'dmc2564 ข้อมูลดิบ'!$C$3:$C$165,0),58)</f>
        <v>0</v>
      </c>
      <c r="T8" s="112">
        <f>Q8+R8+S8</f>
        <v>0</v>
      </c>
      <c r="U8" s="113">
        <f t="shared" si="3"/>
        <v>9</v>
      </c>
    </row>
    <row r="9" spans="2:21" ht="21" customHeight="1" thickTop="1">
      <c r="B9" s="102">
        <v>2</v>
      </c>
      <c r="C9" s="118" t="s">
        <v>257</v>
      </c>
      <c r="D9" s="117" t="s">
        <v>18</v>
      </c>
      <c r="E9" s="86">
        <f>VLOOKUP(C11,'จำนวนครู 25มิย64'!$A$3:$E$164,3,TRUE)</f>
        <v>1</v>
      </c>
      <c r="F9" s="86">
        <f>INDEX('dmc2564 ข้อมูลดิบ'!$C$3:$CR$167,MATCH($C11,'dmc2564 ข้อมูลดิบ'!$C$3:$C$165,0),3)</f>
        <v>1</v>
      </c>
      <c r="G9" s="86">
        <f>INDEX('dmc2564 ข้อมูลดิบ'!$C$3:$CR$167,MATCH($C11,'dmc2564 ข้อมูลดิบ'!$C$3:$C$165,0),7)</f>
        <v>2</v>
      </c>
      <c r="H9" s="86">
        <f>INDEX('dmc2564 ข้อมูลดิบ'!$C$3:$CR$167,MATCH($C11,'dmc2564 ข้อมูลดิบ'!$C$3:$C$165,0),11)</f>
        <v>8</v>
      </c>
      <c r="I9" s="86">
        <f t="shared" si="0"/>
        <v>11</v>
      </c>
      <c r="J9" s="86">
        <f>INDEX('dmc2564 ข้อมูลดิบ'!$C$3:$CR$167,MATCH($C11,'dmc2564 ข้อมูลดิบ'!$C$3:$C$165,0),19)</f>
        <v>8</v>
      </c>
      <c r="K9" s="86">
        <f>INDEX('dmc2564 ข้อมูลดิบ'!$C$3:$CR$167,MATCH($C11,'dmc2564 ข้อมูลดิบ'!$C$3:$C$165,0),23)</f>
        <v>12</v>
      </c>
      <c r="L9" s="100">
        <f>INDEX('dmc2564 ข้อมูลดิบ'!$C$3:$CR$167,MATCH($C11,'dmc2564 ข้อมูลดิบ'!$C$3:$C$165,0),27)</f>
        <v>3</v>
      </c>
      <c r="M9" s="86">
        <f>INDEX('dmc2564 ข้อมูลดิบ'!$C$3:$CR$167,MATCH($C11,'dmc2564 ข้อมูลดิบ'!$C$3:$C$165,0),31)</f>
        <v>6</v>
      </c>
      <c r="N9" s="86">
        <f>INDEX('dmc2564 ข้อมูลดิบ'!$C$3:$CR$167,MATCH($C11,'dmc2564 ข้อมูลดิบ'!$C$3:$C$165,0),35)</f>
        <v>4</v>
      </c>
      <c r="O9" s="86">
        <f>INDEX('dmc2564 ข้อมูลดิบ'!$C$3:$CR$167,MATCH($C11,'dmc2564 ข้อมูลดิบ'!$C$3:$C$165,0),39)</f>
        <v>9</v>
      </c>
      <c r="P9" s="86">
        <f t="shared" si="1"/>
        <v>42</v>
      </c>
      <c r="Q9" s="86">
        <f>INDEX('dmc2564 ข้อมูลดิบ'!$C$3:$CR$167,MATCH($C11,'dmc2564 ข้อมูลดิบ'!$C$3:$C$165,0),47)</f>
        <v>0</v>
      </c>
      <c r="R9" s="86">
        <f>INDEX('dmc2564 ข้อมูลดิบ'!$C$3:$CR$167,MATCH($C11,'dmc2564 ข้อมูลดิบ'!$C$3:$C$165,0),51)</f>
        <v>0</v>
      </c>
      <c r="S9" s="86">
        <f>INDEX('dmc2564 ข้อมูลดิบ'!$C$3:$CR$167,MATCH($C11,'dmc2564 ข้อมูลดิบ'!$C$3:$C$165,0),55)</f>
        <v>0</v>
      </c>
      <c r="T9" s="86">
        <f t="shared" si="2"/>
        <v>0</v>
      </c>
      <c r="U9" s="101">
        <f t="shared" si="3"/>
        <v>53</v>
      </c>
    </row>
    <row r="10" spans="2:21" ht="21" customHeight="1">
      <c r="B10" s="102"/>
      <c r="C10" s="103" t="s">
        <v>234</v>
      </c>
      <c r="D10" s="99" t="s">
        <v>20</v>
      </c>
      <c r="E10" s="86">
        <f>VLOOKUP(C11,'จำนวนครู 25มิย64'!$A$3:$E$164,4,TRUE)</f>
        <v>8</v>
      </c>
      <c r="F10" s="104">
        <f>INDEX('dmc2564 ข้อมูลดิบ'!$C$3:$CR$167,MATCH($C11,'dmc2564 ข้อมูลดิบ'!$C$3:$C$165,0),4)</f>
        <v>2</v>
      </c>
      <c r="G10" s="104">
        <f>INDEX('dmc2564 ข้อมูลดิบ'!$C$3:$CR$167,MATCH($C11,'dmc2564 ข้อมูลดิบ'!$C$3:$C$165,0),8)</f>
        <v>9</v>
      </c>
      <c r="H10" s="104">
        <f>INDEX('dmc2564 ข้อมูลดิบ'!$C$3:$CR$167,MATCH($C11,'dmc2564 ข้อมูลดิบ'!$C$3:$C$165,0),12)</f>
        <v>6</v>
      </c>
      <c r="I10" s="104">
        <f t="shared" si="0"/>
        <v>17</v>
      </c>
      <c r="J10" s="104">
        <f>INDEX('dmc2564 ข้อมูลดิบ'!$C$3:$CR$167,MATCH($C11,'dmc2564 ข้อมูลดิบ'!$C$3:$C$165,0),20)</f>
        <v>10</v>
      </c>
      <c r="K10" s="104">
        <f>INDEX('dmc2564 ข้อมูลดิบ'!$C$3:$CR$167,MATCH($C11,'dmc2564 ข้อมูลดิบ'!$C$3:$C$165,0),24)</f>
        <v>7</v>
      </c>
      <c r="L10" s="105">
        <f>INDEX('dmc2564 ข้อมูลดิบ'!$C$3:$CR$167,MATCH($C11,'dmc2564 ข้อมูลดิบ'!$C$3:$C$165,0),28)</f>
        <v>6</v>
      </c>
      <c r="M10" s="104">
        <f>INDEX('dmc2564 ข้อมูลดิบ'!$C$3:$CR$167,MATCH($C11,'dmc2564 ข้อมูลดิบ'!$C$3:$C$165,0),32)</f>
        <v>5</v>
      </c>
      <c r="N10" s="104">
        <f>INDEX('dmc2564 ข้อมูลดิบ'!$C$3:$CR$167,MATCH($C11,'dmc2564 ข้อมูลดิบ'!$C$3:$C$165,0),36)</f>
        <v>6</v>
      </c>
      <c r="O10" s="104">
        <f>INDEX('dmc2564 ข้อมูลดิบ'!$C$3:$CR$167,MATCH($C11,'dmc2564 ข้อมูลดิบ'!$C$3:$C$165,0),40)</f>
        <v>4</v>
      </c>
      <c r="P10" s="104">
        <f t="shared" si="1"/>
        <v>38</v>
      </c>
      <c r="Q10" s="104">
        <f>INDEX('dmc2564 ข้อมูลดิบ'!$C$3:$CR$167,MATCH($C11,'dmc2564 ข้อมูลดิบ'!$C$3:$C$165,0),48)</f>
        <v>0</v>
      </c>
      <c r="R10" s="104">
        <f>INDEX('dmc2564 ข้อมูลดิบ'!$C$3:$CR$167,MATCH($C11,'dmc2564 ข้อมูลดิบ'!$C$3:$C$165,0),52)</f>
        <v>0</v>
      </c>
      <c r="S10" s="104">
        <f>INDEX('dmc2564 ข้อมูลดิบ'!$C$3:$CR$167,MATCH($C11,'dmc2564 ข้อมูลดิบ'!$C$3:$C$165,0),56)</f>
        <v>0</v>
      </c>
      <c r="T10" s="104">
        <f t="shared" si="2"/>
        <v>0</v>
      </c>
      <c r="U10" s="330">
        <f t="shared" si="3"/>
        <v>55</v>
      </c>
    </row>
    <row r="11" spans="2:21" ht="21" customHeight="1">
      <c r="B11" s="102"/>
      <c r="C11" s="103">
        <v>64020160</v>
      </c>
      <c r="D11" s="145" t="s">
        <v>1</v>
      </c>
      <c r="E11" s="107">
        <f t="shared" ref="E11:T11" si="5">E9+E10</f>
        <v>9</v>
      </c>
      <c r="F11" s="330">
        <f t="shared" si="5"/>
        <v>3</v>
      </c>
      <c r="G11" s="330">
        <f t="shared" si="5"/>
        <v>11</v>
      </c>
      <c r="H11" s="330">
        <f t="shared" si="5"/>
        <v>14</v>
      </c>
      <c r="I11" s="330">
        <f t="shared" si="5"/>
        <v>28</v>
      </c>
      <c r="J11" s="330">
        <f t="shared" si="5"/>
        <v>18</v>
      </c>
      <c r="K11" s="330">
        <f t="shared" si="5"/>
        <v>19</v>
      </c>
      <c r="L11" s="108">
        <f t="shared" si="5"/>
        <v>9</v>
      </c>
      <c r="M11" s="330">
        <f t="shared" si="5"/>
        <v>11</v>
      </c>
      <c r="N11" s="330">
        <f t="shared" si="5"/>
        <v>10</v>
      </c>
      <c r="O11" s="330">
        <f t="shared" si="5"/>
        <v>13</v>
      </c>
      <c r="P11" s="330">
        <f t="shared" si="5"/>
        <v>80</v>
      </c>
      <c r="Q11" s="330">
        <f t="shared" si="5"/>
        <v>0</v>
      </c>
      <c r="R11" s="330">
        <f t="shared" si="5"/>
        <v>0</v>
      </c>
      <c r="S11" s="330">
        <f t="shared" si="5"/>
        <v>0</v>
      </c>
      <c r="T11" s="330">
        <f t="shared" si="5"/>
        <v>0</v>
      </c>
      <c r="U11" s="330">
        <f t="shared" si="3"/>
        <v>108</v>
      </c>
    </row>
    <row r="12" spans="2:21" ht="21" customHeight="1" thickBot="1">
      <c r="B12" s="109"/>
      <c r="C12" s="179" t="s">
        <v>540</v>
      </c>
      <c r="D12" s="110" t="s">
        <v>15</v>
      </c>
      <c r="E12" s="111"/>
      <c r="F12" s="112">
        <f>INDEX('dmc2564 ข้อมูลดิบ'!$C$3:$CR$167,MATCH($C11,'dmc2564 ข้อมูลดิบ'!$C$3:$C$165,0),6)</f>
        <v>1</v>
      </c>
      <c r="G12" s="112">
        <f>INDEX('dmc2564 ข้อมูลดิบ'!$C$3:$CR$167,MATCH($C11,'dmc2564 ข้อมูลดิบ'!$C$3:$C$165,0),10)</f>
        <v>1</v>
      </c>
      <c r="H12" s="112">
        <f>INDEX('dmc2564 ข้อมูลดิบ'!$C$3:$CR$167,MATCH($C11,'dmc2564 ข้อมูลดิบ'!$C$3:$C$165,0),14)</f>
        <v>1</v>
      </c>
      <c r="I12" s="112">
        <f>SUM(F12:H12)</f>
        <v>3</v>
      </c>
      <c r="J12" s="112">
        <f>INDEX('dmc2564 ข้อมูลดิบ'!$C$3:$CR$167,MATCH($C11,'dmc2564 ข้อมูลดิบ'!$C$3:$C$165,0),22)</f>
        <v>1</v>
      </c>
      <c r="K12" s="112">
        <f>INDEX('dmc2564 ข้อมูลดิบ'!$C$3:$CR$167,MATCH($C11,'dmc2564 ข้อมูลดิบ'!$C$3:$C$165,0),26)</f>
        <v>1</v>
      </c>
      <c r="L12" s="111">
        <f>INDEX('dmc2564 ข้อมูลดิบ'!$C$3:$CR$167,MATCH($C11,'dmc2564 ข้อมูลดิบ'!$C$3:$C$165,0),30)</f>
        <v>1</v>
      </c>
      <c r="M12" s="112">
        <f>INDEX('dmc2564 ข้อมูลดิบ'!$C$3:$CR$167,MATCH($C11,'dmc2564 ข้อมูลดิบ'!$C$3:$C$165,0),34)</f>
        <v>1</v>
      </c>
      <c r="N12" s="112">
        <f>INDEX('dmc2564 ข้อมูลดิบ'!$C$3:$CR$167,MATCH($C11,'dmc2564 ข้อมูลดิบ'!$C$3:$C$165,0),38)</f>
        <v>1</v>
      </c>
      <c r="O12" s="112">
        <f>INDEX('dmc2564 ข้อมูลดิบ'!$C$3:$CR$167,MATCH($C11,'dmc2564 ข้อมูลดิบ'!$C$3:$C$165,0),42)</f>
        <v>1</v>
      </c>
      <c r="P12" s="112">
        <f>J12+K12+L12+M12+N12+O12</f>
        <v>6</v>
      </c>
      <c r="Q12" s="112">
        <f>INDEX('dmc2564 ข้อมูลดิบ'!$C$3:$CR$167,MATCH($C11,'dmc2564 ข้อมูลดิบ'!$C$3:$C$165,0),50)</f>
        <v>0</v>
      </c>
      <c r="R12" s="112">
        <f>INDEX('dmc2564 ข้อมูลดิบ'!$C$3:$CR$167,MATCH($C11,'dmc2564 ข้อมูลดิบ'!$C$3:$C$165,0),54)</f>
        <v>0</v>
      </c>
      <c r="S12" s="112">
        <f>INDEX('dmc2564 ข้อมูลดิบ'!$C$3:$CR$167,MATCH($C11,'dmc2564 ข้อมูลดิบ'!$C$3:$C$165,0),58)</f>
        <v>0</v>
      </c>
      <c r="T12" s="112">
        <f>Q12+R12+S12</f>
        <v>0</v>
      </c>
      <c r="U12" s="113">
        <f t="shared" si="3"/>
        <v>9</v>
      </c>
    </row>
    <row r="13" spans="2:21" ht="21" customHeight="1" thickTop="1">
      <c r="B13" s="102">
        <v>3</v>
      </c>
      <c r="C13" s="118" t="s">
        <v>236</v>
      </c>
      <c r="D13" s="117" t="s">
        <v>18</v>
      </c>
      <c r="E13" s="86">
        <f>VLOOKUP(C15,'จำนวนครู 25มิย64'!$A$3:$E$164,3,TRUE)</f>
        <v>2</v>
      </c>
      <c r="F13" s="86">
        <f>INDEX('dmc2564 ข้อมูลดิบ'!$C$3:$CR$167,MATCH($C15,'dmc2564 ข้อมูลดิบ'!$C$3:$C$165,0),3)</f>
        <v>0</v>
      </c>
      <c r="G13" s="86">
        <f>INDEX('dmc2564 ข้อมูลดิบ'!$C$3:$CR$167,MATCH($C15,'dmc2564 ข้อมูลดิบ'!$C$3:$C$165,0),7)</f>
        <v>4</v>
      </c>
      <c r="H13" s="86">
        <f>INDEX('dmc2564 ข้อมูลดิบ'!$C$3:$CR$167,MATCH($C15,'dmc2564 ข้อมูลดิบ'!$C$3:$C$165,0),11)</f>
        <v>1</v>
      </c>
      <c r="I13" s="86">
        <f t="shared" si="0"/>
        <v>5</v>
      </c>
      <c r="J13" s="86">
        <f>INDEX('dmc2564 ข้อมูลดิบ'!$C$3:$CR$167,MATCH($C15,'dmc2564 ข้อมูลดิบ'!$C$3:$C$165,0),19)</f>
        <v>2</v>
      </c>
      <c r="K13" s="86">
        <f>INDEX('dmc2564 ข้อมูลดิบ'!$C$3:$CR$167,MATCH($C15,'dmc2564 ข้อมูลดิบ'!$C$3:$C$165,0),23)</f>
        <v>2</v>
      </c>
      <c r="L13" s="100">
        <f>INDEX('dmc2564 ข้อมูลดิบ'!$C$3:$CR$167,MATCH($C15,'dmc2564 ข้อมูลดิบ'!$C$3:$C$165,0),27)</f>
        <v>3</v>
      </c>
      <c r="M13" s="86">
        <f>INDEX('dmc2564 ข้อมูลดิบ'!$C$3:$CR$167,MATCH($C15,'dmc2564 ข้อมูลดิบ'!$C$3:$C$165,0),31)</f>
        <v>3</v>
      </c>
      <c r="N13" s="86">
        <f>INDEX('dmc2564 ข้อมูลดิบ'!$C$3:$CR$167,MATCH($C15,'dmc2564 ข้อมูลดิบ'!$C$3:$C$165,0),35)</f>
        <v>2</v>
      </c>
      <c r="O13" s="86">
        <f>INDEX('dmc2564 ข้อมูลดิบ'!$C$3:$CR$167,MATCH($C15,'dmc2564 ข้อมูลดิบ'!$C$3:$C$165,0),39)</f>
        <v>5</v>
      </c>
      <c r="P13" s="86">
        <f t="shared" si="1"/>
        <v>17</v>
      </c>
      <c r="Q13" s="86">
        <f>INDEX('dmc2564 ข้อมูลดิบ'!$C$3:$CR$167,MATCH($C15,'dmc2564 ข้อมูลดิบ'!$C$3:$C$165,0),47)</f>
        <v>0</v>
      </c>
      <c r="R13" s="86">
        <f>INDEX('dmc2564 ข้อมูลดิบ'!$C$3:$CR$167,MATCH($C15,'dmc2564 ข้อมูลดิบ'!$C$3:$C$165,0),51)</f>
        <v>0</v>
      </c>
      <c r="S13" s="86">
        <f>INDEX('dmc2564 ข้อมูลดิบ'!$C$3:$CR$167,MATCH($C15,'dmc2564 ข้อมูลดิบ'!$C$3:$C$165,0),55)</f>
        <v>0</v>
      </c>
      <c r="T13" s="86">
        <f t="shared" si="2"/>
        <v>0</v>
      </c>
      <c r="U13" s="101">
        <f t="shared" si="3"/>
        <v>22</v>
      </c>
    </row>
    <row r="14" spans="2:21" ht="21" customHeight="1">
      <c r="B14" s="102"/>
      <c r="C14" s="103" t="s">
        <v>237</v>
      </c>
      <c r="D14" s="99" t="s">
        <v>20</v>
      </c>
      <c r="E14" s="86">
        <f>VLOOKUP(C15,'จำนวนครู 25มิย64'!$A$3:$E$164,4,TRUE)</f>
        <v>2</v>
      </c>
      <c r="F14" s="104">
        <f>INDEX('dmc2564 ข้อมูลดิบ'!$C$3:$CR$167,MATCH($C15,'dmc2564 ข้อมูลดิบ'!$C$3:$C$165,0),4)</f>
        <v>0</v>
      </c>
      <c r="G14" s="104">
        <f>INDEX('dmc2564 ข้อมูลดิบ'!$C$3:$CR$167,MATCH($C15,'dmc2564 ข้อมูลดิบ'!$C$3:$C$165,0),8)</f>
        <v>5</v>
      </c>
      <c r="H14" s="104">
        <f>INDEX('dmc2564 ข้อมูลดิบ'!$C$3:$CR$167,MATCH($C15,'dmc2564 ข้อมูลดิบ'!$C$3:$C$165,0),12)</f>
        <v>3</v>
      </c>
      <c r="I14" s="104">
        <f t="shared" si="0"/>
        <v>8</v>
      </c>
      <c r="J14" s="104">
        <f>INDEX('dmc2564 ข้อมูลดิบ'!$C$3:$CR$167,MATCH($C15,'dmc2564 ข้อมูลดิบ'!$C$3:$C$165,0),20)</f>
        <v>3</v>
      </c>
      <c r="K14" s="104">
        <f>INDEX('dmc2564 ข้อมูลดิบ'!$C$3:$CR$167,MATCH($C15,'dmc2564 ข้อมูลดิบ'!$C$3:$C$165,0),24)</f>
        <v>3</v>
      </c>
      <c r="L14" s="105">
        <f>INDEX('dmc2564 ข้อมูลดิบ'!$C$3:$CR$167,MATCH($C15,'dmc2564 ข้อมูลดิบ'!$C$3:$C$165,0),28)</f>
        <v>6</v>
      </c>
      <c r="M14" s="104">
        <f>INDEX('dmc2564 ข้อมูลดิบ'!$C$3:$CR$167,MATCH($C15,'dmc2564 ข้อมูลดิบ'!$C$3:$C$165,0),32)</f>
        <v>1</v>
      </c>
      <c r="N14" s="104">
        <f>INDEX('dmc2564 ข้อมูลดิบ'!$C$3:$CR$167,MATCH($C15,'dmc2564 ข้อมูลดิบ'!$C$3:$C$165,0),36)</f>
        <v>0</v>
      </c>
      <c r="O14" s="104">
        <f>INDEX('dmc2564 ข้อมูลดิบ'!$C$3:$CR$167,MATCH($C15,'dmc2564 ข้อมูลดิบ'!$C$3:$C$165,0),40)</f>
        <v>3</v>
      </c>
      <c r="P14" s="104">
        <f t="shared" si="1"/>
        <v>16</v>
      </c>
      <c r="Q14" s="104">
        <f>INDEX('dmc2564 ข้อมูลดิบ'!$C$3:$CR$167,MATCH($C15,'dmc2564 ข้อมูลดิบ'!$C$3:$C$165,0),48)</f>
        <v>0</v>
      </c>
      <c r="R14" s="104">
        <f>INDEX('dmc2564 ข้อมูลดิบ'!$C$3:$CR$167,MATCH($C15,'dmc2564 ข้อมูลดิบ'!$C$3:$C$165,0),52)</f>
        <v>0</v>
      </c>
      <c r="S14" s="104">
        <f>INDEX('dmc2564 ข้อมูลดิบ'!$C$3:$CR$167,MATCH($C15,'dmc2564 ข้อมูลดิบ'!$C$3:$C$165,0),56)</f>
        <v>0</v>
      </c>
      <c r="T14" s="104">
        <f t="shared" si="2"/>
        <v>0</v>
      </c>
      <c r="U14" s="330">
        <f t="shared" si="3"/>
        <v>24</v>
      </c>
    </row>
    <row r="15" spans="2:21" ht="21" customHeight="1">
      <c r="B15" s="102"/>
      <c r="C15" s="103">
        <v>64020161</v>
      </c>
      <c r="D15" s="145" t="s">
        <v>1</v>
      </c>
      <c r="E15" s="107">
        <f t="shared" ref="E15:T15" si="6">E13+E14</f>
        <v>4</v>
      </c>
      <c r="F15" s="330">
        <f t="shared" si="6"/>
        <v>0</v>
      </c>
      <c r="G15" s="330">
        <f t="shared" si="6"/>
        <v>9</v>
      </c>
      <c r="H15" s="330">
        <f t="shared" si="6"/>
        <v>4</v>
      </c>
      <c r="I15" s="330">
        <f t="shared" si="6"/>
        <v>13</v>
      </c>
      <c r="J15" s="330">
        <f t="shared" si="6"/>
        <v>5</v>
      </c>
      <c r="K15" s="330">
        <f t="shared" si="6"/>
        <v>5</v>
      </c>
      <c r="L15" s="108">
        <f t="shared" si="6"/>
        <v>9</v>
      </c>
      <c r="M15" s="330">
        <f t="shared" si="6"/>
        <v>4</v>
      </c>
      <c r="N15" s="330">
        <f t="shared" si="6"/>
        <v>2</v>
      </c>
      <c r="O15" s="330">
        <f t="shared" si="6"/>
        <v>8</v>
      </c>
      <c r="P15" s="330">
        <f t="shared" si="6"/>
        <v>33</v>
      </c>
      <c r="Q15" s="330">
        <f t="shared" si="6"/>
        <v>0</v>
      </c>
      <c r="R15" s="330">
        <f t="shared" si="6"/>
        <v>0</v>
      </c>
      <c r="S15" s="330">
        <f t="shared" si="6"/>
        <v>0</v>
      </c>
      <c r="T15" s="330">
        <f t="shared" si="6"/>
        <v>0</v>
      </c>
      <c r="U15" s="330">
        <f t="shared" si="3"/>
        <v>46</v>
      </c>
    </row>
    <row r="16" spans="2:21" ht="21" customHeight="1" thickBot="1">
      <c r="B16" s="109"/>
      <c r="C16" s="179" t="s">
        <v>575</v>
      </c>
      <c r="D16" s="110" t="s">
        <v>15</v>
      </c>
      <c r="E16" s="111"/>
      <c r="F16" s="112">
        <f>INDEX('dmc2564 ข้อมูลดิบ'!$C$3:$CR$167,MATCH($C15,'dmc2564 ข้อมูลดิบ'!$C$3:$C$165,0),6)</f>
        <v>0</v>
      </c>
      <c r="G16" s="112">
        <f>INDEX('dmc2564 ข้อมูลดิบ'!$C$3:$CR$167,MATCH($C15,'dmc2564 ข้อมูลดิบ'!$C$3:$C$165,0),10)</f>
        <v>1</v>
      </c>
      <c r="H16" s="112">
        <f>INDEX('dmc2564 ข้อมูลดิบ'!$C$3:$CR$167,MATCH($C15,'dmc2564 ข้อมูลดิบ'!$C$3:$C$165,0),14)</f>
        <v>1</v>
      </c>
      <c r="I16" s="112">
        <f>SUM(F16:H16)</f>
        <v>2</v>
      </c>
      <c r="J16" s="112">
        <f>INDEX('dmc2564 ข้อมูลดิบ'!$C$3:$CR$167,MATCH($C15,'dmc2564 ข้อมูลดิบ'!$C$3:$C$165,0),22)</f>
        <v>1</v>
      </c>
      <c r="K16" s="112">
        <f>INDEX('dmc2564 ข้อมูลดิบ'!$C$3:$CR$167,MATCH($C15,'dmc2564 ข้อมูลดิบ'!$C$3:$C$165,0),26)</f>
        <v>1</v>
      </c>
      <c r="L16" s="111">
        <f>INDEX('dmc2564 ข้อมูลดิบ'!$C$3:$CR$167,MATCH($C15,'dmc2564 ข้อมูลดิบ'!$C$3:$C$165,0),30)</f>
        <v>1</v>
      </c>
      <c r="M16" s="112">
        <f>INDEX('dmc2564 ข้อมูลดิบ'!$C$3:$CR$167,MATCH($C15,'dmc2564 ข้อมูลดิบ'!$C$3:$C$165,0),34)</f>
        <v>1</v>
      </c>
      <c r="N16" s="112">
        <f>INDEX('dmc2564 ข้อมูลดิบ'!$C$3:$CR$167,MATCH($C15,'dmc2564 ข้อมูลดิบ'!$C$3:$C$165,0),38)</f>
        <v>1</v>
      </c>
      <c r="O16" s="112">
        <f>INDEX('dmc2564 ข้อมูลดิบ'!$C$3:$CR$167,MATCH($C15,'dmc2564 ข้อมูลดิบ'!$C$3:$C$165,0),42)</f>
        <v>1</v>
      </c>
      <c r="P16" s="112">
        <f>J16+K16+L16+M16+N16+O16</f>
        <v>6</v>
      </c>
      <c r="Q16" s="112">
        <f>INDEX('dmc2564 ข้อมูลดิบ'!$C$3:$CR$167,MATCH($C15,'dmc2564 ข้อมูลดิบ'!$C$3:$C$165,0),50)</f>
        <v>0</v>
      </c>
      <c r="R16" s="112">
        <f>INDEX('dmc2564 ข้อมูลดิบ'!$C$3:$CR$167,MATCH($C15,'dmc2564 ข้อมูลดิบ'!$C$3:$C$165,0),54)</f>
        <v>0</v>
      </c>
      <c r="S16" s="112">
        <f>INDEX('dmc2564 ข้อมูลดิบ'!$C$3:$CR$167,MATCH($C15,'dmc2564 ข้อมูลดิบ'!$C$3:$C$165,0),58)</f>
        <v>0</v>
      </c>
      <c r="T16" s="112">
        <f>Q16+R16+S16</f>
        <v>0</v>
      </c>
      <c r="U16" s="113">
        <f t="shared" si="3"/>
        <v>8</v>
      </c>
    </row>
    <row r="17" spans="2:21" ht="21" customHeight="1" thickTop="1">
      <c r="B17" s="122">
        <v>4</v>
      </c>
      <c r="C17" s="98" t="s">
        <v>238</v>
      </c>
      <c r="D17" s="117" t="s">
        <v>18</v>
      </c>
      <c r="E17" s="86">
        <f>VLOOKUP(C19,'จำนวนครู 25มิย64'!$A$3:$E$164,3,TRUE)</f>
        <v>0</v>
      </c>
      <c r="F17" s="86">
        <f>INDEX('dmc2564 ข้อมูลดิบ'!$C$3:$CR$167,MATCH($C19,'dmc2564 ข้อมูลดิบ'!$C$3:$C$165,0),3)</f>
        <v>0</v>
      </c>
      <c r="G17" s="86">
        <f>INDEX('dmc2564 ข้อมูลดิบ'!$C$3:$CR$167,MATCH($C19,'dmc2564 ข้อมูลดิบ'!$C$3:$C$165,0),7)</f>
        <v>0</v>
      </c>
      <c r="H17" s="86">
        <f>INDEX('dmc2564 ข้อมูลดิบ'!$C$3:$CR$167,MATCH($C19,'dmc2564 ข้อมูลดิบ'!$C$3:$C$165,0),11)</f>
        <v>2</v>
      </c>
      <c r="I17" s="86">
        <f t="shared" si="0"/>
        <v>2</v>
      </c>
      <c r="J17" s="86">
        <f>INDEX('dmc2564 ข้อมูลดิบ'!$C$3:$CR$167,MATCH($C19,'dmc2564 ข้อมูลดิบ'!$C$3:$C$165,0),19)</f>
        <v>4</v>
      </c>
      <c r="K17" s="86">
        <f>INDEX('dmc2564 ข้อมูลดิบ'!$C$3:$CR$167,MATCH($C19,'dmc2564 ข้อมูลดิบ'!$C$3:$C$165,0),23)</f>
        <v>1</v>
      </c>
      <c r="L17" s="100">
        <f>INDEX('dmc2564 ข้อมูลดิบ'!$C$3:$CR$167,MATCH($C19,'dmc2564 ข้อมูลดิบ'!$C$3:$C$165,0),27)</f>
        <v>0</v>
      </c>
      <c r="M17" s="86">
        <f>INDEX('dmc2564 ข้อมูลดิบ'!$C$3:$CR$167,MATCH($C19,'dmc2564 ข้อมูลดิบ'!$C$3:$C$165,0),31)</f>
        <v>1</v>
      </c>
      <c r="N17" s="86">
        <f>INDEX('dmc2564 ข้อมูลดิบ'!$C$3:$CR$167,MATCH($C19,'dmc2564 ข้อมูลดิบ'!$C$3:$C$165,0),35)</f>
        <v>2</v>
      </c>
      <c r="O17" s="86">
        <f>INDEX('dmc2564 ข้อมูลดิบ'!$C$3:$CR$167,MATCH($C19,'dmc2564 ข้อมูลดิบ'!$C$3:$C$165,0),39)</f>
        <v>0</v>
      </c>
      <c r="P17" s="86">
        <f t="shared" si="1"/>
        <v>8</v>
      </c>
      <c r="Q17" s="86">
        <f>INDEX('dmc2564 ข้อมูลดิบ'!$C$3:$CR$167,MATCH($C19,'dmc2564 ข้อมูลดิบ'!$C$3:$C$165,0),47)</f>
        <v>0</v>
      </c>
      <c r="R17" s="86">
        <f>INDEX('dmc2564 ข้อมูลดิบ'!$C$3:$CR$167,MATCH($C19,'dmc2564 ข้อมูลดิบ'!$C$3:$C$165,0),51)</f>
        <v>0</v>
      </c>
      <c r="S17" s="86">
        <f>INDEX('dmc2564 ข้อมูลดิบ'!$C$3:$CR$167,MATCH($C19,'dmc2564 ข้อมูลดิบ'!$C$3:$C$165,0),55)</f>
        <v>0</v>
      </c>
      <c r="T17" s="86">
        <f t="shared" si="2"/>
        <v>0</v>
      </c>
      <c r="U17" s="101">
        <f t="shared" si="3"/>
        <v>10</v>
      </c>
    </row>
    <row r="18" spans="2:21" ht="21" customHeight="1">
      <c r="B18" s="122"/>
      <c r="C18" s="103" t="s">
        <v>239</v>
      </c>
      <c r="D18" s="99" t="s">
        <v>20</v>
      </c>
      <c r="E18" s="86">
        <f>VLOOKUP(C19,'จำนวนครู 25มิย64'!$A$3:$E$164,4,TRUE)</f>
        <v>1</v>
      </c>
      <c r="F18" s="104">
        <f>INDEX('dmc2564 ข้อมูลดิบ'!$C$3:$CR$167,MATCH($C19,'dmc2564 ข้อมูลดิบ'!$C$3:$C$165,0),4)</f>
        <v>0</v>
      </c>
      <c r="G18" s="104">
        <f>INDEX('dmc2564 ข้อมูลดิบ'!$C$3:$CR$167,MATCH($C19,'dmc2564 ข้อมูลดิบ'!$C$3:$C$165,0),8)</f>
        <v>0</v>
      </c>
      <c r="H18" s="104">
        <f>INDEX('dmc2564 ข้อมูลดิบ'!$C$3:$CR$167,MATCH($C19,'dmc2564 ข้อมูลดิบ'!$C$3:$C$165,0),12)</f>
        <v>0</v>
      </c>
      <c r="I18" s="104">
        <f t="shared" si="0"/>
        <v>0</v>
      </c>
      <c r="J18" s="104">
        <f>INDEX('dmc2564 ข้อมูลดิบ'!$C$3:$CR$167,MATCH($C19,'dmc2564 ข้อมูลดิบ'!$C$3:$C$165,0),20)</f>
        <v>0</v>
      </c>
      <c r="K18" s="104">
        <f>INDEX('dmc2564 ข้อมูลดิบ'!$C$3:$CR$167,MATCH($C19,'dmc2564 ข้อมูลดิบ'!$C$3:$C$165,0),24)</f>
        <v>0</v>
      </c>
      <c r="L18" s="105">
        <f>INDEX('dmc2564 ข้อมูลดิบ'!$C$3:$CR$167,MATCH($C19,'dmc2564 ข้อมูลดิบ'!$C$3:$C$165,0),28)</f>
        <v>0</v>
      </c>
      <c r="M18" s="104">
        <f>INDEX('dmc2564 ข้อมูลดิบ'!$C$3:$CR$167,MATCH($C19,'dmc2564 ข้อมูลดิบ'!$C$3:$C$165,0),32)</f>
        <v>0</v>
      </c>
      <c r="N18" s="104">
        <f>INDEX('dmc2564 ข้อมูลดิบ'!$C$3:$CR$167,MATCH($C19,'dmc2564 ข้อมูลดิบ'!$C$3:$C$165,0),36)</f>
        <v>0</v>
      </c>
      <c r="O18" s="104">
        <f>INDEX('dmc2564 ข้อมูลดิบ'!$C$3:$CR$167,MATCH($C19,'dmc2564 ข้อมูลดิบ'!$C$3:$C$165,0),40)</f>
        <v>0</v>
      </c>
      <c r="P18" s="104">
        <f t="shared" si="1"/>
        <v>0</v>
      </c>
      <c r="Q18" s="104">
        <f>INDEX('dmc2564 ข้อมูลดิบ'!$C$3:$CR$167,MATCH($C19,'dmc2564 ข้อมูลดิบ'!$C$3:$C$165,0),48)</f>
        <v>0</v>
      </c>
      <c r="R18" s="104">
        <f>INDEX('dmc2564 ข้อมูลดิบ'!$C$3:$CR$167,MATCH($C19,'dmc2564 ข้อมูลดิบ'!$C$3:$C$165,0),52)</f>
        <v>0</v>
      </c>
      <c r="S18" s="104">
        <f>INDEX('dmc2564 ข้อมูลดิบ'!$C$3:$CR$167,MATCH($C19,'dmc2564 ข้อมูลดิบ'!$C$3:$C$165,0),56)</f>
        <v>0</v>
      </c>
      <c r="T18" s="104">
        <f t="shared" si="2"/>
        <v>0</v>
      </c>
      <c r="U18" s="330">
        <f t="shared" si="3"/>
        <v>0</v>
      </c>
    </row>
    <row r="19" spans="2:21" ht="21" customHeight="1">
      <c r="B19" s="122"/>
      <c r="C19" s="103">
        <v>64020162</v>
      </c>
      <c r="D19" s="145" t="s">
        <v>1</v>
      </c>
      <c r="E19" s="107">
        <f t="shared" ref="E19:T19" si="7">E17+E18</f>
        <v>1</v>
      </c>
      <c r="F19" s="330">
        <f t="shared" si="7"/>
        <v>0</v>
      </c>
      <c r="G19" s="330">
        <f t="shared" si="7"/>
        <v>0</v>
      </c>
      <c r="H19" s="330">
        <f t="shared" si="7"/>
        <v>2</v>
      </c>
      <c r="I19" s="330">
        <f t="shared" si="7"/>
        <v>2</v>
      </c>
      <c r="J19" s="330">
        <f t="shared" si="7"/>
        <v>4</v>
      </c>
      <c r="K19" s="330">
        <f t="shared" si="7"/>
        <v>1</v>
      </c>
      <c r="L19" s="108">
        <f t="shared" si="7"/>
        <v>0</v>
      </c>
      <c r="M19" s="330">
        <f t="shared" si="7"/>
        <v>1</v>
      </c>
      <c r="N19" s="330">
        <f t="shared" si="7"/>
        <v>2</v>
      </c>
      <c r="O19" s="330">
        <f t="shared" si="7"/>
        <v>0</v>
      </c>
      <c r="P19" s="330">
        <f t="shared" si="7"/>
        <v>8</v>
      </c>
      <c r="Q19" s="330">
        <f t="shared" si="7"/>
        <v>0</v>
      </c>
      <c r="R19" s="330">
        <f t="shared" si="7"/>
        <v>0</v>
      </c>
      <c r="S19" s="330">
        <f t="shared" si="7"/>
        <v>0</v>
      </c>
      <c r="T19" s="330">
        <f t="shared" si="7"/>
        <v>0</v>
      </c>
      <c r="U19" s="330">
        <f t="shared" si="3"/>
        <v>10</v>
      </c>
    </row>
    <row r="20" spans="2:21" ht="21" customHeight="1" thickBot="1">
      <c r="B20" s="154"/>
      <c r="C20" s="179" t="s">
        <v>576</v>
      </c>
      <c r="D20" s="110" t="s">
        <v>15</v>
      </c>
      <c r="E20" s="111"/>
      <c r="F20" s="112">
        <f>INDEX('dmc2564 ข้อมูลดิบ'!$C$3:$CR$167,MATCH($C19,'dmc2564 ข้อมูลดิบ'!$C$3:$C$165,0),6)</f>
        <v>0</v>
      </c>
      <c r="G20" s="112">
        <f>INDEX('dmc2564 ข้อมูลดิบ'!$C$3:$CR$167,MATCH($C19,'dmc2564 ข้อมูลดิบ'!$C$3:$C$165,0),10)</f>
        <v>0</v>
      </c>
      <c r="H20" s="112">
        <f>INDEX('dmc2564 ข้อมูลดิบ'!$C$3:$CR$167,MATCH($C19,'dmc2564 ข้อมูลดิบ'!$C$3:$C$165,0),14)</f>
        <v>1</v>
      </c>
      <c r="I20" s="112">
        <f>SUM(F20:H20)</f>
        <v>1</v>
      </c>
      <c r="J20" s="112">
        <f>INDEX('dmc2564 ข้อมูลดิบ'!$C$3:$CR$167,MATCH($C19,'dmc2564 ข้อมูลดิบ'!$C$3:$C$165,0),22)</f>
        <v>1</v>
      </c>
      <c r="K20" s="112">
        <f>INDEX('dmc2564 ข้อมูลดิบ'!$C$3:$CR$167,MATCH($C19,'dmc2564 ข้อมูลดิบ'!$C$3:$C$165,0),26)</f>
        <v>1</v>
      </c>
      <c r="L20" s="111">
        <f>INDEX('dmc2564 ข้อมูลดิบ'!$C$3:$CR$167,MATCH($C19,'dmc2564 ข้อมูลดิบ'!$C$3:$C$165,0),30)</f>
        <v>0</v>
      </c>
      <c r="M20" s="112">
        <f>INDEX('dmc2564 ข้อมูลดิบ'!$C$3:$CR$167,MATCH($C19,'dmc2564 ข้อมูลดิบ'!$C$3:$C$165,0),34)</f>
        <v>1</v>
      </c>
      <c r="N20" s="112">
        <f>INDEX('dmc2564 ข้อมูลดิบ'!$C$3:$CR$167,MATCH($C19,'dmc2564 ข้อมูลดิบ'!$C$3:$C$165,0),38)</f>
        <v>1</v>
      </c>
      <c r="O20" s="112">
        <f>INDEX('dmc2564 ข้อมูลดิบ'!$C$3:$CR$167,MATCH($C19,'dmc2564 ข้อมูลดิบ'!$C$3:$C$165,0),42)</f>
        <v>0</v>
      </c>
      <c r="P20" s="112">
        <f>J20+K20+L20+M20+N20+O20</f>
        <v>4</v>
      </c>
      <c r="Q20" s="112">
        <f>INDEX('dmc2564 ข้อมูลดิบ'!$C$3:$CR$167,MATCH($C19,'dmc2564 ข้อมูลดิบ'!$C$3:$C$165,0),50)</f>
        <v>0</v>
      </c>
      <c r="R20" s="112">
        <f>INDEX('dmc2564 ข้อมูลดิบ'!$C$3:$CR$167,MATCH($C19,'dmc2564 ข้อมูลดิบ'!$C$3:$C$165,0),54)</f>
        <v>0</v>
      </c>
      <c r="S20" s="112">
        <f>INDEX('dmc2564 ข้อมูลดิบ'!$C$3:$CR$167,MATCH($C19,'dmc2564 ข้อมูลดิบ'!$C$3:$C$165,0),58)</f>
        <v>0</v>
      </c>
      <c r="T20" s="112">
        <f>Q20+R20+S20</f>
        <v>0</v>
      </c>
      <c r="U20" s="113">
        <f t="shared" si="3"/>
        <v>5</v>
      </c>
    </row>
    <row r="21" spans="2:21" ht="21" customHeight="1" thickTop="1">
      <c r="B21" s="102">
        <v>5</v>
      </c>
      <c r="C21" s="118" t="s">
        <v>48</v>
      </c>
      <c r="D21" s="117" t="s">
        <v>18</v>
      </c>
      <c r="E21" s="86">
        <f>VLOOKUP(C23,'จำนวนครู 25มิย64'!$A$3:$E$164,3,TRUE)</f>
        <v>4</v>
      </c>
      <c r="F21" s="86">
        <f>INDEX('dmc2564 ข้อมูลดิบ'!$C$3:$CR$167,MATCH($C23,'dmc2564 ข้อมูลดิบ'!$C$3:$C$165,0),3)</f>
        <v>0</v>
      </c>
      <c r="G21" s="86">
        <f>INDEX('dmc2564 ข้อมูลดิบ'!$C$3:$CR$167,MATCH($C23,'dmc2564 ข้อมูลดิบ'!$C$3:$C$165,0),7)</f>
        <v>9</v>
      </c>
      <c r="H21" s="86">
        <f>INDEX('dmc2564 ข้อมูลดิบ'!$C$3:$CR$167,MATCH($C23,'dmc2564 ข้อมูลดิบ'!$C$3:$C$165,0),11)</f>
        <v>12</v>
      </c>
      <c r="I21" s="86">
        <f t="shared" si="0"/>
        <v>21</v>
      </c>
      <c r="J21" s="86">
        <f>INDEX('dmc2564 ข้อมูลดิบ'!$C$3:$CR$167,MATCH($C23,'dmc2564 ข้อมูลดิบ'!$C$3:$C$165,0),19)</f>
        <v>11</v>
      </c>
      <c r="K21" s="86">
        <f>INDEX('dmc2564 ข้อมูลดิบ'!$C$3:$CR$167,MATCH($C23,'dmc2564 ข้อมูลดิบ'!$C$3:$C$165,0),23)</f>
        <v>6</v>
      </c>
      <c r="L21" s="100">
        <f>INDEX('dmc2564 ข้อมูลดิบ'!$C$3:$CR$167,MATCH($C23,'dmc2564 ข้อมูลดิบ'!$C$3:$C$165,0),27)</f>
        <v>6</v>
      </c>
      <c r="M21" s="86">
        <f>INDEX('dmc2564 ข้อมูลดิบ'!$C$3:$CR$167,MATCH($C23,'dmc2564 ข้อมูลดิบ'!$C$3:$C$165,0),31)</f>
        <v>5</v>
      </c>
      <c r="N21" s="86">
        <f>INDEX('dmc2564 ข้อมูลดิบ'!$C$3:$CR$167,MATCH($C23,'dmc2564 ข้อมูลดิบ'!$C$3:$C$165,0),35)</f>
        <v>12</v>
      </c>
      <c r="O21" s="86">
        <f>INDEX('dmc2564 ข้อมูลดิบ'!$C$3:$CR$167,MATCH($C23,'dmc2564 ข้อมูลดิบ'!$C$3:$C$165,0),39)</f>
        <v>13</v>
      </c>
      <c r="P21" s="86">
        <f t="shared" si="1"/>
        <v>53</v>
      </c>
      <c r="Q21" s="86">
        <f>INDEX('dmc2564 ข้อมูลดิบ'!$C$3:$CR$167,MATCH($C23,'dmc2564 ข้อมูลดิบ'!$C$3:$C$165,0),47)</f>
        <v>24</v>
      </c>
      <c r="R21" s="86">
        <f>INDEX('dmc2564 ข้อมูลดิบ'!$C$3:$CR$167,MATCH($C23,'dmc2564 ข้อมูลดิบ'!$C$3:$C$165,0),51)</f>
        <v>18</v>
      </c>
      <c r="S21" s="86">
        <f>INDEX('dmc2564 ข้อมูลดิบ'!$C$3:$CR$167,MATCH($C23,'dmc2564 ข้อมูลดิบ'!$C$3:$C$165,0),55)</f>
        <v>23</v>
      </c>
      <c r="T21" s="86">
        <f t="shared" si="2"/>
        <v>65</v>
      </c>
      <c r="U21" s="101">
        <f t="shared" si="3"/>
        <v>139</v>
      </c>
    </row>
    <row r="22" spans="2:21" ht="21" customHeight="1">
      <c r="B22" s="102"/>
      <c r="C22" s="103" t="s">
        <v>240</v>
      </c>
      <c r="D22" s="99" t="s">
        <v>20</v>
      </c>
      <c r="E22" s="86">
        <f>VLOOKUP(C23,'จำนวนครู 25มิย64'!$A$3:$E$164,4,TRUE)</f>
        <v>11</v>
      </c>
      <c r="F22" s="104">
        <f>INDEX('dmc2564 ข้อมูลดิบ'!$C$3:$CR$167,MATCH($C23,'dmc2564 ข้อมูลดิบ'!$C$3:$C$165,0),4)</f>
        <v>0</v>
      </c>
      <c r="G22" s="104">
        <f>INDEX('dmc2564 ข้อมูลดิบ'!$C$3:$CR$167,MATCH($C23,'dmc2564 ข้อมูลดิบ'!$C$3:$C$165,0),8)</f>
        <v>4</v>
      </c>
      <c r="H22" s="104">
        <f>INDEX('dmc2564 ข้อมูลดิบ'!$C$3:$CR$167,MATCH($C23,'dmc2564 ข้อมูลดิบ'!$C$3:$C$165,0),12)</f>
        <v>9</v>
      </c>
      <c r="I22" s="104">
        <f t="shared" si="0"/>
        <v>13</v>
      </c>
      <c r="J22" s="104">
        <f>INDEX('dmc2564 ข้อมูลดิบ'!$C$3:$CR$167,MATCH($C23,'dmc2564 ข้อมูลดิบ'!$C$3:$C$165,0),20)</f>
        <v>13</v>
      </c>
      <c r="K22" s="104">
        <f>INDEX('dmc2564 ข้อมูลดิบ'!$C$3:$CR$167,MATCH($C23,'dmc2564 ข้อมูลดิบ'!$C$3:$C$165,0),24)</f>
        <v>13</v>
      </c>
      <c r="L22" s="105">
        <f>INDEX('dmc2564 ข้อมูลดิบ'!$C$3:$CR$167,MATCH($C23,'dmc2564 ข้อมูลดิบ'!$C$3:$C$165,0),28)</f>
        <v>10</v>
      </c>
      <c r="M22" s="104">
        <f>INDEX('dmc2564 ข้อมูลดิบ'!$C$3:$CR$167,MATCH($C23,'dmc2564 ข้อมูลดิบ'!$C$3:$C$165,0),32)</f>
        <v>10</v>
      </c>
      <c r="N22" s="104">
        <f>INDEX('dmc2564 ข้อมูลดิบ'!$C$3:$CR$167,MATCH($C23,'dmc2564 ข้อมูลดิบ'!$C$3:$C$165,0),36)</f>
        <v>4</v>
      </c>
      <c r="O22" s="104">
        <f>INDEX('dmc2564 ข้อมูลดิบ'!$C$3:$CR$167,MATCH($C23,'dmc2564 ข้อมูลดิบ'!$C$3:$C$165,0),40)</f>
        <v>9</v>
      </c>
      <c r="P22" s="104">
        <f t="shared" si="1"/>
        <v>59</v>
      </c>
      <c r="Q22" s="104">
        <f>INDEX('dmc2564 ข้อมูลดิบ'!$C$3:$CR$167,MATCH($C23,'dmc2564 ข้อมูลดิบ'!$C$3:$C$165,0),48)</f>
        <v>13</v>
      </c>
      <c r="R22" s="104">
        <f>INDEX('dmc2564 ข้อมูลดิบ'!$C$3:$CR$167,MATCH($C23,'dmc2564 ข้อมูลดิบ'!$C$3:$C$165,0),52)</f>
        <v>9</v>
      </c>
      <c r="S22" s="104">
        <f>INDEX('dmc2564 ข้อมูลดิบ'!$C$3:$CR$167,MATCH($C23,'dmc2564 ข้อมูลดิบ'!$C$3:$C$165,0),56)</f>
        <v>11</v>
      </c>
      <c r="T22" s="104">
        <f t="shared" si="2"/>
        <v>33</v>
      </c>
      <c r="U22" s="106">
        <f t="shared" si="3"/>
        <v>105</v>
      </c>
    </row>
    <row r="23" spans="2:21" ht="21" customHeight="1">
      <c r="B23" s="102"/>
      <c r="C23" s="103">
        <v>64020163</v>
      </c>
      <c r="D23" s="145" t="s">
        <v>1</v>
      </c>
      <c r="E23" s="107">
        <f t="shared" ref="E23:T23" si="8">E21+E22</f>
        <v>15</v>
      </c>
      <c r="F23" s="106">
        <f t="shared" si="8"/>
        <v>0</v>
      </c>
      <c r="G23" s="106">
        <f t="shared" si="8"/>
        <v>13</v>
      </c>
      <c r="H23" s="106">
        <f t="shared" si="8"/>
        <v>21</v>
      </c>
      <c r="I23" s="106">
        <f t="shared" si="8"/>
        <v>34</v>
      </c>
      <c r="J23" s="106">
        <f t="shared" si="8"/>
        <v>24</v>
      </c>
      <c r="K23" s="106">
        <f t="shared" si="8"/>
        <v>19</v>
      </c>
      <c r="L23" s="108">
        <f t="shared" si="8"/>
        <v>16</v>
      </c>
      <c r="M23" s="106">
        <f t="shared" si="8"/>
        <v>15</v>
      </c>
      <c r="N23" s="106">
        <f t="shared" si="8"/>
        <v>16</v>
      </c>
      <c r="O23" s="106">
        <f t="shared" si="8"/>
        <v>22</v>
      </c>
      <c r="P23" s="106">
        <f t="shared" si="8"/>
        <v>112</v>
      </c>
      <c r="Q23" s="106">
        <f t="shared" si="8"/>
        <v>37</v>
      </c>
      <c r="R23" s="106">
        <f t="shared" si="8"/>
        <v>27</v>
      </c>
      <c r="S23" s="106">
        <f t="shared" si="8"/>
        <v>34</v>
      </c>
      <c r="T23" s="106">
        <f t="shared" si="8"/>
        <v>98</v>
      </c>
      <c r="U23" s="106">
        <f t="shared" si="3"/>
        <v>244</v>
      </c>
    </row>
    <row r="24" spans="2:21" ht="21" customHeight="1" thickBot="1">
      <c r="B24" s="154"/>
      <c r="C24" s="179" t="s">
        <v>542</v>
      </c>
      <c r="D24" s="110" t="s">
        <v>15</v>
      </c>
      <c r="E24" s="111"/>
      <c r="F24" s="112">
        <f>INDEX('dmc2564 ข้อมูลดิบ'!$C$3:$CR$167,MATCH($C23,'dmc2564 ข้อมูลดิบ'!$C$3:$C$165,0),6)</f>
        <v>0</v>
      </c>
      <c r="G24" s="112">
        <f>INDEX('dmc2564 ข้อมูลดิบ'!$C$3:$CR$167,MATCH($C23,'dmc2564 ข้อมูลดิบ'!$C$3:$C$165,0),10)</f>
        <v>1</v>
      </c>
      <c r="H24" s="112">
        <f>INDEX('dmc2564 ข้อมูลดิบ'!$C$3:$CR$167,MATCH($C23,'dmc2564 ข้อมูลดิบ'!$C$3:$C$165,0),14)</f>
        <v>1</v>
      </c>
      <c r="I24" s="112">
        <f>SUM(F24:H24)</f>
        <v>2</v>
      </c>
      <c r="J24" s="112">
        <f>INDEX('dmc2564 ข้อมูลดิบ'!$C$3:$CR$167,MATCH($C23,'dmc2564 ข้อมูลดิบ'!$C$3:$C$165,0),22)</f>
        <v>1</v>
      </c>
      <c r="K24" s="112">
        <f>INDEX('dmc2564 ข้อมูลดิบ'!$C$3:$CR$167,MATCH($C23,'dmc2564 ข้อมูลดิบ'!$C$3:$C$165,0),26)</f>
        <v>1</v>
      </c>
      <c r="L24" s="111">
        <f>INDEX('dmc2564 ข้อมูลดิบ'!$C$3:$CR$167,MATCH($C23,'dmc2564 ข้อมูลดิบ'!$C$3:$C$165,0),30)</f>
        <v>1</v>
      </c>
      <c r="M24" s="112">
        <f>INDEX('dmc2564 ข้อมูลดิบ'!$C$3:$CR$167,MATCH($C23,'dmc2564 ข้อมูลดิบ'!$C$3:$C$165,0),34)</f>
        <v>1</v>
      </c>
      <c r="N24" s="112">
        <f>INDEX('dmc2564 ข้อมูลดิบ'!$C$3:$CR$167,MATCH($C23,'dmc2564 ข้อมูลดิบ'!$C$3:$C$165,0),38)</f>
        <v>1</v>
      </c>
      <c r="O24" s="112">
        <f>INDEX('dmc2564 ข้อมูลดิบ'!$C$3:$CR$167,MATCH($C23,'dmc2564 ข้อมูลดิบ'!$C$3:$C$165,0),42)</f>
        <v>1</v>
      </c>
      <c r="P24" s="112">
        <f>J24+K24+L24+M24+N24+O24</f>
        <v>6</v>
      </c>
      <c r="Q24" s="112">
        <f>INDEX('dmc2564 ข้อมูลดิบ'!$C$3:$CR$167,MATCH($C23,'dmc2564 ข้อมูลดิบ'!$C$3:$C$165,0),50)</f>
        <v>1</v>
      </c>
      <c r="R24" s="112">
        <f>INDEX('dmc2564 ข้อมูลดิบ'!$C$3:$CR$167,MATCH($C23,'dmc2564 ข้อมูลดิบ'!$C$3:$C$165,0),54)</f>
        <v>1</v>
      </c>
      <c r="S24" s="112">
        <f>INDEX('dmc2564 ข้อมูลดิบ'!$C$3:$CR$167,MATCH($C23,'dmc2564 ข้อมูลดิบ'!$C$3:$C$165,0),58)</f>
        <v>1</v>
      </c>
      <c r="T24" s="112">
        <f>Q24+R24+S24</f>
        <v>3</v>
      </c>
      <c r="U24" s="113">
        <f t="shared" si="3"/>
        <v>11</v>
      </c>
    </row>
    <row r="25" spans="2:21" ht="21" customHeight="1" thickTop="1">
      <c r="B25" s="102">
        <v>6</v>
      </c>
      <c r="C25" s="98" t="s">
        <v>348</v>
      </c>
      <c r="D25" s="117" t="s">
        <v>18</v>
      </c>
      <c r="E25" s="86">
        <f>VLOOKUP(C27,'จำนวนครู 25มิย64'!$A$3:$E$164,3,TRUE)</f>
        <v>0</v>
      </c>
      <c r="F25" s="86">
        <f>INDEX('dmc2564 ข้อมูลดิบ'!$C$3:$CR$167,MATCH($C27,'dmc2564 ข้อมูลดิบ'!$C$3:$C$165,0),3)</f>
        <v>0</v>
      </c>
      <c r="G25" s="86">
        <f>INDEX('dmc2564 ข้อมูลดิบ'!$C$3:$CR$167,MATCH($C27,'dmc2564 ข้อมูลดิบ'!$C$3:$C$165,0),7)</f>
        <v>1</v>
      </c>
      <c r="H25" s="86">
        <f>INDEX('dmc2564 ข้อมูลดิบ'!$C$3:$CR$167,MATCH($C27,'dmc2564 ข้อมูลดิบ'!$C$3:$C$165,0),11)</f>
        <v>1</v>
      </c>
      <c r="I25" s="86">
        <f t="shared" si="0"/>
        <v>2</v>
      </c>
      <c r="J25" s="86">
        <f>INDEX('dmc2564 ข้อมูลดิบ'!$C$3:$CR$167,MATCH($C27,'dmc2564 ข้อมูลดิบ'!$C$3:$C$165,0),19)</f>
        <v>3</v>
      </c>
      <c r="K25" s="86">
        <f>INDEX('dmc2564 ข้อมูลดิบ'!$C$3:$CR$167,MATCH($C27,'dmc2564 ข้อมูลดิบ'!$C$3:$C$165,0),23)</f>
        <v>0</v>
      </c>
      <c r="L25" s="100">
        <f>INDEX('dmc2564 ข้อมูลดิบ'!$C$3:$CR$167,MATCH($C27,'dmc2564 ข้อมูลดิบ'!$C$3:$C$165,0),27)</f>
        <v>1</v>
      </c>
      <c r="M25" s="86">
        <f>INDEX('dmc2564 ข้อมูลดิบ'!$C$3:$CR$167,MATCH($C27,'dmc2564 ข้อมูลดิบ'!$C$3:$C$165,0),31)</f>
        <v>3</v>
      </c>
      <c r="N25" s="86">
        <f>INDEX('dmc2564 ข้อมูลดิบ'!$C$3:$CR$167,MATCH($C27,'dmc2564 ข้อมูลดิบ'!$C$3:$C$165,0),35)</f>
        <v>3</v>
      </c>
      <c r="O25" s="86">
        <f>INDEX('dmc2564 ข้อมูลดิบ'!$C$3:$CR$167,MATCH($C27,'dmc2564 ข้อมูลดิบ'!$C$3:$C$165,0),39)</f>
        <v>3</v>
      </c>
      <c r="P25" s="86">
        <f t="shared" si="1"/>
        <v>13</v>
      </c>
      <c r="Q25" s="86">
        <f>INDEX('dmc2564 ข้อมูลดิบ'!$C$3:$CR$167,MATCH($C27,'dmc2564 ข้อมูลดิบ'!$C$3:$C$165,0),47)</f>
        <v>0</v>
      </c>
      <c r="R25" s="86">
        <f>INDEX('dmc2564 ข้อมูลดิบ'!$C$3:$CR$167,MATCH($C27,'dmc2564 ข้อมูลดิบ'!$C$3:$C$165,0),51)</f>
        <v>0</v>
      </c>
      <c r="S25" s="86">
        <f>INDEX('dmc2564 ข้อมูลดิบ'!$C$3:$CR$167,MATCH($C27,'dmc2564 ข้อมูลดิบ'!$C$3:$C$165,0),55)</f>
        <v>0</v>
      </c>
      <c r="T25" s="86">
        <f t="shared" si="2"/>
        <v>0</v>
      </c>
      <c r="U25" s="101">
        <f t="shared" si="3"/>
        <v>15</v>
      </c>
    </row>
    <row r="26" spans="2:21" ht="21" customHeight="1">
      <c r="B26" s="102"/>
      <c r="C26" s="103" t="s">
        <v>245</v>
      </c>
      <c r="D26" s="99" t="s">
        <v>20</v>
      </c>
      <c r="E26" s="86">
        <f>VLOOKUP(C27,'จำนวนครู 25มิย64'!$A$3:$E$164,4,TRUE)</f>
        <v>3</v>
      </c>
      <c r="F26" s="104">
        <f>INDEX('dmc2564 ข้อมูลดิบ'!$C$3:$CR$167,MATCH($C27,'dmc2564 ข้อมูลดิบ'!$C$3:$C$165,0),4)</f>
        <v>4</v>
      </c>
      <c r="G26" s="104">
        <f>INDEX('dmc2564 ข้อมูลดิบ'!$C$3:$CR$167,MATCH($C27,'dmc2564 ข้อมูลดิบ'!$C$3:$C$165,0),8)</f>
        <v>4</v>
      </c>
      <c r="H26" s="104">
        <f>INDEX('dmc2564 ข้อมูลดิบ'!$C$3:$CR$167,MATCH($C27,'dmc2564 ข้อมูลดิบ'!$C$3:$C$165,0),12)</f>
        <v>1</v>
      </c>
      <c r="I26" s="104">
        <f t="shared" si="0"/>
        <v>9</v>
      </c>
      <c r="J26" s="104">
        <f>INDEX('dmc2564 ข้อมูลดิบ'!$C$3:$CR$167,MATCH($C27,'dmc2564 ข้อมูลดิบ'!$C$3:$C$165,0),20)</f>
        <v>0</v>
      </c>
      <c r="K26" s="104">
        <f>INDEX('dmc2564 ข้อมูลดิบ'!$C$3:$CR$167,MATCH($C27,'dmc2564 ข้อมูลดิบ'!$C$3:$C$165,0),24)</f>
        <v>2</v>
      </c>
      <c r="L26" s="105">
        <f>INDEX('dmc2564 ข้อมูลดิบ'!$C$3:$CR$167,MATCH($C27,'dmc2564 ข้อมูลดิบ'!$C$3:$C$165,0),28)</f>
        <v>4</v>
      </c>
      <c r="M26" s="104">
        <f>INDEX('dmc2564 ข้อมูลดิบ'!$C$3:$CR$167,MATCH($C27,'dmc2564 ข้อมูลดิบ'!$C$3:$C$165,0),32)</f>
        <v>1</v>
      </c>
      <c r="N26" s="104">
        <f>INDEX('dmc2564 ข้อมูลดิบ'!$C$3:$CR$167,MATCH($C27,'dmc2564 ข้อมูลดิบ'!$C$3:$C$165,0),36)</f>
        <v>6</v>
      </c>
      <c r="O26" s="104">
        <f>INDEX('dmc2564 ข้อมูลดิบ'!$C$3:$CR$167,MATCH($C27,'dmc2564 ข้อมูลดิบ'!$C$3:$C$165,0),40)</f>
        <v>4</v>
      </c>
      <c r="P26" s="104">
        <f t="shared" si="1"/>
        <v>17</v>
      </c>
      <c r="Q26" s="104">
        <f>INDEX('dmc2564 ข้อมูลดิบ'!$C$3:$CR$167,MATCH($C27,'dmc2564 ข้อมูลดิบ'!$C$3:$C$165,0),48)</f>
        <v>0</v>
      </c>
      <c r="R26" s="104">
        <f>INDEX('dmc2564 ข้อมูลดิบ'!$C$3:$CR$167,MATCH($C27,'dmc2564 ข้อมูลดิบ'!$C$3:$C$165,0),52)</f>
        <v>0</v>
      </c>
      <c r="S26" s="104">
        <f>INDEX('dmc2564 ข้อมูลดิบ'!$C$3:$CR$167,MATCH($C27,'dmc2564 ข้อมูลดิบ'!$C$3:$C$165,0),56)</f>
        <v>0</v>
      </c>
      <c r="T26" s="104">
        <f t="shared" si="2"/>
        <v>0</v>
      </c>
      <c r="U26" s="106">
        <f t="shared" si="3"/>
        <v>26</v>
      </c>
    </row>
    <row r="27" spans="2:21" ht="21" customHeight="1">
      <c r="B27" s="102"/>
      <c r="C27" s="103">
        <v>64020164</v>
      </c>
      <c r="D27" s="145" t="s">
        <v>1</v>
      </c>
      <c r="E27" s="107">
        <f t="shared" ref="E27:T27" si="9">E25+E26</f>
        <v>3</v>
      </c>
      <c r="F27" s="106">
        <f t="shared" si="9"/>
        <v>4</v>
      </c>
      <c r="G27" s="106">
        <f t="shared" si="9"/>
        <v>5</v>
      </c>
      <c r="H27" s="106">
        <f t="shared" si="9"/>
        <v>2</v>
      </c>
      <c r="I27" s="106">
        <f t="shared" si="9"/>
        <v>11</v>
      </c>
      <c r="J27" s="106">
        <f t="shared" si="9"/>
        <v>3</v>
      </c>
      <c r="K27" s="106">
        <f t="shared" si="9"/>
        <v>2</v>
      </c>
      <c r="L27" s="108">
        <f t="shared" si="9"/>
        <v>5</v>
      </c>
      <c r="M27" s="106">
        <f t="shared" si="9"/>
        <v>4</v>
      </c>
      <c r="N27" s="106">
        <f t="shared" si="9"/>
        <v>9</v>
      </c>
      <c r="O27" s="106">
        <f t="shared" si="9"/>
        <v>7</v>
      </c>
      <c r="P27" s="106">
        <f t="shared" si="9"/>
        <v>30</v>
      </c>
      <c r="Q27" s="106">
        <f t="shared" si="9"/>
        <v>0</v>
      </c>
      <c r="R27" s="106">
        <f t="shared" si="9"/>
        <v>0</v>
      </c>
      <c r="S27" s="106">
        <f t="shared" si="9"/>
        <v>0</v>
      </c>
      <c r="T27" s="106">
        <f t="shared" si="9"/>
        <v>0</v>
      </c>
      <c r="U27" s="106">
        <f t="shared" si="3"/>
        <v>41</v>
      </c>
    </row>
    <row r="28" spans="2:21" ht="21" customHeight="1" thickBot="1">
      <c r="B28" s="109"/>
      <c r="C28" s="179" t="s">
        <v>549</v>
      </c>
      <c r="D28" s="110" t="s">
        <v>15</v>
      </c>
      <c r="E28" s="111"/>
      <c r="F28" s="112">
        <f>INDEX('dmc2564 ข้อมูลดิบ'!$C$3:$CR$167,MATCH($C27,'dmc2564 ข้อมูลดิบ'!$C$3:$C$165,0),6)</f>
        <v>1</v>
      </c>
      <c r="G28" s="112">
        <f>INDEX('dmc2564 ข้อมูลดิบ'!$C$3:$CR$167,MATCH($C27,'dmc2564 ข้อมูลดิบ'!$C$3:$C$165,0),10)</f>
        <v>1</v>
      </c>
      <c r="H28" s="112">
        <f>INDEX('dmc2564 ข้อมูลดิบ'!$C$3:$CR$167,MATCH($C27,'dmc2564 ข้อมูลดิบ'!$C$3:$C$165,0),14)</f>
        <v>1</v>
      </c>
      <c r="I28" s="112">
        <f>SUM(F28:H28)</f>
        <v>3</v>
      </c>
      <c r="J28" s="112">
        <f>INDEX('dmc2564 ข้อมูลดิบ'!$C$3:$CR$167,MATCH($C27,'dmc2564 ข้อมูลดิบ'!$C$3:$C$165,0),22)</f>
        <v>1</v>
      </c>
      <c r="K28" s="112">
        <f>INDEX('dmc2564 ข้อมูลดิบ'!$C$3:$CR$167,MATCH($C27,'dmc2564 ข้อมูลดิบ'!$C$3:$C$165,0),26)</f>
        <v>1</v>
      </c>
      <c r="L28" s="111">
        <f>INDEX('dmc2564 ข้อมูลดิบ'!$C$3:$CR$167,MATCH($C27,'dmc2564 ข้อมูลดิบ'!$C$3:$C$165,0),30)</f>
        <v>1</v>
      </c>
      <c r="M28" s="112">
        <f>INDEX('dmc2564 ข้อมูลดิบ'!$C$3:$CR$167,MATCH($C27,'dmc2564 ข้อมูลดิบ'!$C$3:$C$165,0),34)</f>
        <v>1</v>
      </c>
      <c r="N28" s="112">
        <f>INDEX('dmc2564 ข้อมูลดิบ'!$C$3:$CR$167,MATCH($C27,'dmc2564 ข้อมูลดิบ'!$C$3:$C$165,0),38)</f>
        <v>1</v>
      </c>
      <c r="O28" s="112">
        <f>INDEX('dmc2564 ข้อมูลดิบ'!$C$3:$CR$167,MATCH($C27,'dmc2564 ข้อมูลดิบ'!$C$3:$C$165,0),42)</f>
        <v>1</v>
      </c>
      <c r="P28" s="112">
        <f>J28+K28+L28+M28+N28+O28</f>
        <v>6</v>
      </c>
      <c r="Q28" s="112">
        <f>INDEX('dmc2564 ข้อมูลดิบ'!$C$3:$CR$167,MATCH($C27,'dmc2564 ข้อมูลดิบ'!$C$3:$C$165,0),50)</f>
        <v>0</v>
      </c>
      <c r="R28" s="112">
        <f>INDEX('dmc2564 ข้อมูลดิบ'!$C$3:$CR$167,MATCH($C27,'dmc2564 ข้อมูลดิบ'!$C$3:$C$165,0),54)</f>
        <v>0</v>
      </c>
      <c r="S28" s="112">
        <f>INDEX('dmc2564 ข้อมูลดิบ'!$C$3:$CR$167,MATCH($C27,'dmc2564 ข้อมูลดิบ'!$C$3:$C$165,0),58)</f>
        <v>0</v>
      </c>
      <c r="T28" s="112">
        <f>Q28+R28+S28</f>
        <v>0</v>
      </c>
      <c r="U28" s="113">
        <f t="shared" si="3"/>
        <v>9</v>
      </c>
    </row>
    <row r="29" spans="2:21" ht="21" customHeight="1" thickTop="1">
      <c r="B29" s="102">
        <v>7</v>
      </c>
      <c r="C29" s="115" t="s">
        <v>246</v>
      </c>
      <c r="D29" s="117" t="s">
        <v>18</v>
      </c>
      <c r="E29" s="86">
        <f>VLOOKUP(C31,'จำนวนครู 25มิย64'!$A$3:$E$164,3,TRUE)</f>
        <v>0</v>
      </c>
      <c r="F29" s="86">
        <f>INDEX('dmc2564 ข้อมูลดิบ'!$C$3:$CR$167,MATCH($C31,'dmc2564 ข้อมูลดิบ'!$C$3:$C$165,0),3)</f>
        <v>3</v>
      </c>
      <c r="G29" s="86">
        <f>INDEX('dmc2564 ข้อมูลดิบ'!$C$3:$CR$167,MATCH($C31,'dmc2564 ข้อมูลดิบ'!$C$3:$C$165,0),7)</f>
        <v>1</v>
      </c>
      <c r="H29" s="86">
        <f>INDEX('dmc2564 ข้อมูลดิบ'!$C$3:$CR$167,MATCH($C31,'dmc2564 ข้อมูลดิบ'!$C$3:$C$165,0),11)</f>
        <v>2</v>
      </c>
      <c r="I29" s="86">
        <f t="shared" si="0"/>
        <v>6</v>
      </c>
      <c r="J29" s="86">
        <f>INDEX('dmc2564 ข้อมูลดิบ'!$C$3:$CR$167,MATCH($C31,'dmc2564 ข้อมูลดิบ'!$C$3:$C$165,0),19)</f>
        <v>4</v>
      </c>
      <c r="K29" s="86">
        <f>INDEX('dmc2564 ข้อมูลดิบ'!$C$3:$CR$167,MATCH($C31,'dmc2564 ข้อมูลดิบ'!$C$3:$C$165,0),23)</f>
        <v>4</v>
      </c>
      <c r="L29" s="100">
        <f>INDEX('dmc2564 ข้อมูลดิบ'!$C$3:$CR$167,MATCH($C31,'dmc2564 ข้อมูลดิบ'!$C$3:$C$165,0),27)</f>
        <v>3</v>
      </c>
      <c r="M29" s="86">
        <f>INDEX('dmc2564 ข้อมูลดิบ'!$C$3:$CR$167,MATCH($C31,'dmc2564 ข้อมูลดิบ'!$C$3:$C$165,0),31)</f>
        <v>3</v>
      </c>
      <c r="N29" s="86">
        <f>INDEX('dmc2564 ข้อมูลดิบ'!$C$3:$CR$167,MATCH($C31,'dmc2564 ข้อมูลดิบ'!$C$3:$C$165,0),35)</f>
        <v>3</v>
      </c>
      <c r="O29" s="86">
        <f>INDEX('dmc2564 ข้อมูลดิบ'!$C$3:$CR$167,MATCH($C31,'dmc2564 ข้อมูลดิบ'!$C$3:$C$165,0),39)</f>
        <v>1</v>
      </c>
      <c r="P29" s="86">
        <f t="shared" si="1"/>
        <v>18</v>
      </c>
      <c r="Q29" s="86">
        <f>INDEX('dmc2564 ข้อมูลดิบ'!$C$3:$CR$167,MATCH($C31,'dmc2564 ข้อมูลดิบ'!$C$3:$C$165,0),47)</f>
        <v>0</v>
      </c>
      <c r="R29" s="86">
        <f>INDEX('dmc2564 ข้อมูลดิบ'!$C$3:$CR$167,MATCH($C31,'dmc2564 ข้อมูลดิบ'!$C$3:$C$165,0),51)</f>
        <v>0</v>
      </c>
      <c r="S29" s="86">
        <f>INDEX('dmc2564 ข้อมูลดิบ'!$C$3:$CR$167,MATCH($C31,'dmc2564 ข้อมูลดิบ'!$C$3:$C$165,0),55)</f>
        <v>0</v>
      </c>
      <c r="T29" s="86">
        <f t="shared" si="2"/>
        <v>0</v>
      </c>
      <c r="U29" s="101">
        <f t="shared" si="3"/>
        <v>24</v>
      </c>
    </row>
    <row r="30" spans="2:21" ht="21" customHeight="1">
      <c r="B30" s="102"/>
      <c r="C30" s="103" t="s">
        <v>247</v>
      </c>
      <c r="D30" s="99" t="s">
        <v>20</v>
      </c>
      <c r="E30" s="86">
        <f>VLOOKUP(C31,'จำนวนครู 25มิย64'!$A$3:$E$164,4,TRUE)</f>
        <v>2</v>
      </c>
      <c r="F30" s="104">
        <f>INDEX('dmc2564 ข้อมูลดิบ'!$C$3:$CR$167,MATCH($C31,'dmc2564 ข้อมูลดิบ'!$C$3:$C$165,0),4)</f>
        <v>1</v>
      </c>
      <c r="G30" s="104">
        <f>INDEX('dmc2564 ข้อมูลดิบ'!$C$3:$CR$167,MATCH($C31,'dmc2564 ข้อมูลดิบ'!$C$3:$C$165,0),8)</f>
        <v>3</v>
      </c>
      <c r="H30" s="104">
        <f>INDEX('dmc2564 ข้อมูลดิบ'!$C$3:$CR$167,MATCH($C31,'dmc2564 ข้อมูลดิบ'!$C$3:$C$165,0),12)</f>
        <v>3</v>
      </c>
      <c r="I30" s="104">
        <f t="shared" si="0"/>
        <v>7</v>
      </c>
      <c r="J30" s="104">
        <f>INDEX('dmc2564 ข้อมูลดิบ'!$C$3:$CR$167,MATCH($C31,'dmc2564 ข้อมูลดิบ'!$C$3:$C$165,0),20)</f>
        <v>4</v>
      </c>
      <c r="K30" s="104">
        <f>INDEX('dmc2564 ข้อมูลดิบ'!$C$3:$CR$167,MATCH($C31,'dmc2564 ข้อมูลดิบ'!$C$3:$C$165,0),24)</f>
        <v>2</v>
      </c>
      <c r="L30" s="105">
        <f>INDEX('dmc2564 ข้อมูลดิบ'!$C$3:$CR$167,MATCH($C31,'dmc2564 ข้อมูลดิบ'!$C$3:$C$165,0),28)</f>
        <v>0</v>
      </c>
      <c r="M30" s="104">
        <f>INDEX('dmc2564 ข้อมูลดิบ'!$C$3:$CR$167,MATCH($C31,'dmc2564 ข้อมูลดิบ'!$C$3:$C$165,0),32)</f>
        <v>3</v>
      </c>
      <c r="N30" s="104">
        <f>INDEX('dmc2564 ข้อมูลดิบ'!$C$3:$CR$167,MATCH($C31,'dmc2564 ข้อมูลดิบ'!$C$3:$C$165,0),36)</f>
        <v>1</v>
      </c>
      <c r="O30" s="104">
        <f>INDEX('dmc2564 ข้อมูลดิบ'!$C$3:$CR$167,MATCH($C31,'dmc2564 ข้อมูลดิบ'!$C$3:$C$165,0),40)</f>
        <v>1</v>
      </c>
      <c r="P30" s="104">
        <f t="shared" si="1"/>
        <v>11</v>
      </c>
      <c r="Q30" s="104">
        <f>INDEX('dmc2564 ข้อมูลดิบ'!$C$3:$CR$167,MATCH($C31,'dmc2564 ข้อมูลดิบ'!$C$3:$C$165,0),48)</f>
        <v>0</v>
      </c>
      <c r="R30" s="104">
        <f>INDEX('dmc2564 ข้อมูลดิบ'!$C$3:$CR$167,MATCH($C31,'dmc2564 ข้อมูลดิบ'!$C$3:$C$165,0),52)</f>
        <v>0</v>
      </c>
      <c r="S30" s="104">
        <f>INDEX('dmc2564 ข้อมูลดิบ'!$C$3:$CR$167,MATCH($C31,'dmc2564 ข้อมูลดิบ'!$C$3:$C$165,0),56)</f>
        <v>0</v>
      </c>
      <c r="T30" s="104">
        <f t="shared" si="2"/>
        <v>0</v>
      </c>
      <c r="U30" s="106">
        <f t="shared" si="3"/>
        <v>18</v>
      </c>
    </row>
    <row r="31" spans="2:21" ht="21" customHeight="1">
      <c r="B31" s="102"/>
      <c r="C31" s="103">
        <v>64020165</v>
      </c>
      <c r="D31" s="145" t="s">
        <v>1</v>
      </c>
      <c r="E31" s="107">
        <f t="shared" ref="E31:T31" si="10">E29+E30</f>
        <v>2</v>
      </c>
      <c r="F31" s="106">
        <f t="shared" si="10"/>
        <v>4</v>
      </c>
      <c r="G31" s="106">
        <f t="shared" si="10"/>
        <v>4</v>
      </c>
      <c r="H31" s="106">
        <f t="shared" si="10"/>
        <v>5</v>
      </c>
      <c r="I31" s="106">
        <f t="shared" si="10"/>
        <v>13</v>
      </c>
      <c r="J31" s="106">
        <f t="shared" si="10"/>
        <v>8</v>
      </c>
      <c r="K31" s="106">
        <f t="shared" si="10"/>
        <v>6</v>
      </c>
      <c r="L31" s="108">
        <f t="shared" si="10"/>
        <v>3</v>
      </c>
      <c r="M31" s="106">
        <f t="shared" si="10"/>
        <v>6</v>
      </c>
      <c r="N31" s="106">
        <f t="shared" si="10"/>
        <v>4</v>
      </c>
      <c r="O31" s="106">
        <f t="shared" si="10"/>
        <v>2</v>
      </c>
      <c r="P31" s="106">
        <f t="shared" si="10"/>
        <v>29</v>
      </c>
      <c r="Q31" s="106">
        <f t="shared" si="10"/>
        <v>0</v>
      </c>
      <c r="R31" s="106">
        <f t="shared" si="10"/>
        <v>0</v>
      </c>
      <c r="S31" s="106">
        <f t="shared" si="10"/>
        <v>0</v>
      </c>
      <c r="T31" s="106">
        <f t="shared" si="10"/>
        <v>0</v>
      </c>
      <c r="U31" s="106">
        <f t="shared" si="3"/>
        <v>42</v>
      </c>
    </row>
    <row r="32" spans="2:21" ht="21" customHeight="1" thickBot="1">
      <c r="B32" s="109"/>
      <c r="C32" s="179" t="s">
        <v>499</v>
      </c>
      <c r="D32" s="110" t="s">
        <v>15</v>
      </c>
      <c r="E32" s="111"/>
      <c r="F32" s="112">
        <f>INDEX('dmc2564 ข้อมูลดิบ'!$C$3:$CR$167,MATCH($C31,'dmc2564 ข้อมูลดิบ'!$C$3:$C$165,0),6)</f>
        <v>1</v>
      </c>
      <c r="G32" s="112">
        <f>INDEX('dmc2564 ข้อมูลดิบ'!$C$3:$CR$167,MATCH($C31,'dmc2564 ข้อมูลดิบ'!$C$3:$C$165,0),10)</f>
        <v>1</v>
      </c>
      <c r="H32" s="112">
        <f>INDEX('dmc2564 ข้อมูลดิบ'!$C$3:$CR$167,MATCH($C31,'dmc2564 ข้อมูลดิบ'!$C$3:$C$165,0),14)</f>
        <v>1</v>
      </c>
      <c r="I32" s="112">
        <f>SUM(F32:H32)</f>
        <v>3</v>
      </c>
      <c r="J32" s="112">
        <f>INDEX('dmc2564 ข้อมูลดิบ'!$C$3:$CR$167,MATCH($C31,'dmc2564 ข้อมูลดิบ'!$C$3:$C$165,0),22)</f>
        <v>1</v>
      </c>
      <c r="K32" s="112">
        <f>INDEX('dmc2564 ข้อมูลดิบ'!$C$3:$CR$167,MATCH($C31,'dmc2564 ข้อมูลดิบ'!$C$3:$C$165,0),26)</f>
        <v>1</v>
      </c>
      <c r="L32" s="111">
        <f>INDEX('dmc2564 ข้อมูลดิบ'!$C$3:$CR$167,MATCH($C31,'dmc2564 ข้อมูลดิบ'!$C$3:$C$165,0),30)</f>
        <v>1</v>
      </c>
      <c r="M32" s="112">
        <f>INDEX('dmc2564 ข้อมูลดิบ'!$C$3:$CR$167,MATCH($C31,'dmc2564 ข้อมูลดิบ'!$C$3:$C$165,0),34)</f>
        <v>1</v>
      </c>
      <c r="N32" s="112">
        <f>INDEX('dmc2564 ข้อมูลดิบ'!$C$3:$CR$167,MATCH($C31,'dmc2564 ข้อมูลดิบ'!$C$3:$C$165,0),38)</f>
        <v>1</v>
      </c>
      <c r="O32" s="112">
        <f>INDEX('dmc2564 ข้อมูลดิบ'!$C$3:$CR$167,MATCH($C31,'dmc2564 ข้อมูลดิบ'!$C$3:$C$165,0),42)</f>
        <v>1</v>
      </c>
      <c r="P32" s="112">
        <f>J32+K32+L32+M32+N32+O32</f>
        <v>6</v>
      </c>
      <c r="Q32" s="112">
        <f>INDEX('dmc2564 ข้อมูลดิบ'!$C$3:$CR$167,MATCH($C31,'dmc2564 ข้อมูลดิบ'!$C$3:$C$165,0),50)</f>
        <v>0</v>
      </c>
      <c r="R32" s="112">
        <f>INDEX('dmc2564 ข้อมูลดิบ'!$C$3:$CR$167,MATCH($C31,'dmc2564 ข้อมูลดิบ'!$C$3:$C$165,0),54)</f>
        <v>0</v>
      </c>
      <c r="S32" s="112">
        <f>INDEX('dmc2564 ข้อมูลดิบ'!$C$3:$CR$167,MATCH($C31,'dmc2564 ข้อมูลดิบ'!$C$3:$C$165,0),58)</f>
        <v>0</v>
      </c>
      <c r="T32" s="112">
        <f>Q32+R32+S32</f>
        <v>0</v>
      </c>
      <c r="U32" s="113">
        <f t="shared" si="3"/>
        <v>9</v>
      </c>
    </row>
    <row r="33" spans="2:21" ht="21" customHeight="1" thickTop="1">
      <c r="B33" s="97">
        <v>8</v>
      </c>
      <c r="C33" s="98" t="s">
        <v>248</v>
      </c>
      <c r="D33" s="99" t="s">
        <v>18</v>
      </c>
      <c r="E33" s="86">
        <f>VLOOKUP(C35,'จำนวนครู 25มิย64'!$A$3:$E$164,3,TRUE)</f>
        <v>0</v>
      </c>
      <c r="F33" s="86">
        <f>INDEX('dmc2564 ข้อมูลดิบ'!$C$3:$CR$167,MATCH($C35,'dmc2564 ข้อมูลดิบ'!$C$3:$C$165,0),3)</f>
        <v>2</v>
      </c>
      <c r="G33" s="86">
        <f>INDEX('dmc2564 ข้อมูลดิบ'!$C$3:$CR$167,MATCH($C35,'dmc2564 ข้อมูลดิบ'!$C$3:$C$165,0),7)</f>
        <v>7</v>
      </c>
      <c r="H33" s="86">
        <f>INDEX('dmc2564 ข้อมูลดิบ'!$C$3:$CR$167,MATCH($C35,'dmc2564 ข้อมูลดิบ'!$C$3:$C$165,0),11)</f>
        <v>2</v>
      </c>
      <c r="I33" s="86">
        <f t="shared" si="0"/>
        <v>11</v>
      </c>
      <c r="J33" s="86">
        <f>INDEX('dmc2564 ข้อมูลดิบ'!$C$3:$CR$167,MATCH($C35,'dmc2564 ข้อมูลดิบ'!$C$3:$C$165,0),19)</f>
        <v>6</v>
      </c>
      <c r="K33" s="86">
        <f>INDEX('dmc2564 ข้อมูลดิบ'!$C$3:$CR$167,MATCH($C35,'dmc2564 ข้อมูลดิบ'!$C$3:$C$165,0),23)</f>
        <v>5</v>
      </c>
      <c r="L33" s="100">
        <f>INDEX('dmc2564 ข้อมูลดิบ'!$C$3:$CR$167,MATCH($C35,'dmc2564 ข้อมูลดิบ'!$C$3:$C$165,0),27)</f>
        <v>6</v>
      </c>
      <c r="M33" s="86">
        <f>INDEX('dmc2564 ข้อมูลดิบ'!$C$3:$CR$167,MATCH($C35,'dmc2564 ข้อมูลดิบ'!$C$3:$C$165,0),31)</f>
        <v>2</v>
      </c>
      <c r="N33" s="86">
        <f>INDEX('dmc2564 ข้อมูลดิบ'!$C$3:$CR$167,MATCH($C35,'dmc2564 ข้อมูลดิบ'!$C$3:$C$165,0),35)</f>
        <v>1</v>
      </c>
      <c r="O33" s="86">
        <f>INDEX('dmc2564 ข้อมูลดิบ'!$C$3:$CR$167,MATCH($C35,'dmc2564 ข้อมูลดิบ'!$C$3:$C$165,0),39)</f>
        <v>3</v>
      </c>
      <c r="P33" s="86">
        <f t="shared" si="1"/>
        <v>23</v>
      </c>
      <c r="Q33" s="86">
        <f>INDEX('dmc2564 ข้อมูลดิบ'!$C$3:$CR$167,MATCH($C35,'dmc2564 ข้อมูลดิบ'!$C$3:$C$165,0),47)</f>
        <v>0</v>
      </c>
      <c r="R33" s="86">
        <f>INDEX('dmc2564 ข้อมูลดิบ'!$C$3:$CR$167,MATCH($C35,'dmc2564 ข้อมูลดิบ'!$C$3:$C$165,0),51)</f>
        <v>0</v>
      </c>
      <c r="S33" s="86">
        <f>INDEX('dmc2564 ข้อมูลดิบ'!$C$3:$CR$167,MATCH($C35,'dmc2564 ข้อมูลดิบ'!$C$3:$C$165,0),55)</f>
        <v>0</v>
      </c>
      <c r="T33" s="86">
        <f t="shared" si="2"/>
        <v>0</v>
      </c>
      <c r="U33" s="101">
        <f t="shared" si="3"/>
        <v>34</v>
      </c>
    </row>
    <row r="34" spans="2:21" ht="21" customHeight="1">
      <c r="B34" s="102"/>
      <c r="C34" s="103" t="s">
        <v>249</v>
      </c>
      <c r="D34" s="99" t="s">
        <v>20</v>
      </c>
      <c r="E34" s="86">
        <f>VLOOKUP(C35,'จำนวนครู 25มิย64'!$A$3:$E$164,4,TRUE)</f>
        <v>4</v>
      </c>
      <c r="F34" s="104">
        <f>INDEX('dmc2564 ข้อมูลดิบ'!$C$3:$CR$167,MATCH($C35,'dmc2564 ข้อมูลดิบ'!$C$3:$C$165,0),4)</f>
        <v>1</v>
      </c>
      <c r="G34" s="104">
        <f>INDEX('dmc2564 ข้อมูลดิบ'!$C$3:$CR$167,MATCH($C35,'dmc2564 ข้อมูลดิบ'!$C$3:$C$165,0),8)</f>
        <v>0</v>
      </c>
      <c r="H34" s="104">
        <f>INDEX('dmc2564 ข้อมูลดิบ'!$C$3:$CR$167,MATCH($C35,'dmc2564 ข้อมูลดิบ'!$C$3:$C$165,0),12)</f>
        <v>6</v>
      </c>
      <c r="I34" s="104">
        <f t="shared" si="0"/>
        <v>7</v>
      </c>
      <c r="J34" s="104">
        <f>INDEX('dmc2564 ข้อมูลดิบ'!$C$3:$CR$167,MATCH($C35,'dmc2564 ข้อมูลดิบ'!$C$3:$C$165,0),20)</f>
        <v>2</v>
      </c>
      <c r="K34" s="104">
        <f>INDEX('dmc2564 ข้อมูลดิบ'!$C$3:$CR$167,MATCH($C35,'dmc2564 ข้อมูลดิบ'!$C$3:$C$165,0),24)</f>
        <v>5</v>
      </c>
      <c r="L34" s="105">
        <f>INDEX('dmc2564 ข้อมูลดิบ'!$C$3:$CR$167,MATCH($C35,'dmc2564 ข้อมูลดิบ'!$C$3:$C$165,0),28)</f>
        <v>5</v>
      </c>
      <c r="M34" s="104">
        <f>INDEX('dmc2564 ข้อมูลดิบ'!$C$3:$CR$167,MATCH($C35,'dmc2564 ข้อมูลดิบ'!$C$3:$C$165,0),32)</f>
        <v>1</v>
      </c>
      <c r="N34" s="104">
        <f>INDEX('dmc2564 ข้อมูลดิบ'!$C$3:$CR$167,MATCH($C35,'dmc2564 ข้อมูลดิบ'!$C$3:$C$165,0),36)</f>
        <v>3</v>
      </c>
      <c r="O34" s="104">
        <f>INDEX('dmc2564 ข้อมูลดิบ'!$C$3:$CR$167,MATCH($C35,'dmc2564 ข้อมูลดิบ'!$C$3:$C$165,0),40)</f>
        <v>2</v>
      </c>
      <c r="P34" s="104">
        <f t="shared" si="1"/>
        <v>18</v>
      </c>
      <c r="Q34" s="104">
        <f>INDEX('dmc2564 ข้อมูลดิบ'!$C$3:$CR$167,MATCH($C35,'dmc2564 ข้อมูลดิบ'!$C$3:$C$165,0),48)</f>
        <v>0</v>
      </c>
      <c r="R34" s="104">
        <f>INDEX('dmc2564 ข้อมูลดิบ'!$C$3:$CR$167,MATCH($C35,'dmc2564 ข้อมูลดิบ'!$C$3:$C$165,0),52)</f>
        <v>0</v>
      </c>
      <c r="S34" s="104">
        <f>INDEX('dmc2564 ข้อมูลดิบ'!$C$3:$CR$167,MATCH($C35,'dmc2564 ข้อมูลดิบ'!$C$3:$C$165,0),56)</f>
        <v>0</v>
      </c>
      <c r="T34" s="104">
        <f t="shared" si="2"/>
        <v>0</v>
      </c>
      <c r="U34" s="106">
        <f t="shared" si="3"/>
        <v>25</v>
      </c>
    </row>
    <row r="35" spans="2:21" ht="21" customHeight="1">
      <c r="B35" s="102"/>
      <c r="C35" s="103">
        <v>64020166</v>
      </c>
      <c r="D35" s="145" t="s">
        <v>1</v>
      </c>
      <c r="E35" s="107">
        <f t="shared" ref="E35:T35" si="11">E33+E34</f>
        <v>4</v>
      </c>
      <c r="F35" s="106">
        <f t="shared" si="11"/>
        <v>3</v>
      </c>
      <c r="G35" s="106">
        <f t="shared" si="11"/>
        <v>7</v>
      </c>
      <c r="H35" s="106">
        <f t="shared" si="11"/>
        <v>8</v>
      </c>
      <c r="I35" s="106">
        <f t="shared" si="11"/>
        <v>18</v>
      </c>
      <c r="J35" s="106">
        <f t="shared" si="11"/>
        <v>8</v>
      </c>
      <c r="K35" s="106">
        <f t="shared" si="11"/>
        <v>10</v>
      </c>
      <c r="L35" s="108">
        <f t="shared" si="11"/>
        <v>11</v>
      </c>
      <c r="M35" s="106">
        <f t="shared" si="11"/>
        <v>3</v>
      </c>
      <c r="N35" s="106">
        <f t="shared" si="11"/>
        <v>4</v>
      </c>
      <c r="O35" s="106">
        <f t="shared" si="11"/>
        <v>5</v>
      </c>
      <c r="P35" s="106">
        <f t="shared" si="11"/>
        <v>41</v>
      </c>
      <c r="Q35" s="106">
        <f t="shared" si="11"/>
        <v>0</v>
      </c>
      <c r="R35" s="106">
        <f t="shared" si="11"/>
        <v>0</v>
      </c>
      <c r="S35" s="106">
        <f t="shared" si="11"/>
        <v>0</v>
      </c>
      <c r="T35" s="106">
        <f t="shared" si="11"/>
        <v>0</v>
      </c>
      <c r="U35" s="106">
        <f t="shared" si="3"/>
        <v>59</v>
      </c>
    </row>
    <row r="36" spans="2:21" ht="21" customHeight="1" thickBot="1">
      <c r="B36" s="109"/>
      <c r="C36" s="179" t="s">
        <v>549</v>
      </c>
      <c r="D36" s="110" t="s">
        <v>15</v>
      </c>
      <c r="E36" s="111"/>
      <c r="F36" s="112">
        <f>INDEX('dmc2564 ข้อมูลดิบ'!$C$3:$CR$167,MATCH($C35,'dmc2564 ข้อมูลดิบ'!$C$3:$C$165,0),6)</f>
        <v>1</v>
      </c>
      <c r="G36" s="112">
        <f>INDEX('dmc2564 ข้อมูลดิบ'!$C$3:$CR$167,MATCH($C35,'dmc2564 ข้อมูลดิบ'!$C$3:$C$165,0),10)</f>
        <v>1</v>
      </c>
      <c r="H36" s="112">
        <f>INDEX('dmc2564 ข้อมูลดิบ'!$C$3:$CR$167,MATCH($C35,'dmc2564 ข้อมูลดิบ'!$C$3:$C$165,0),14)</f>
        <v>1</v>
      </c>
      <c r="I36" s="112">
        <f>SUM(F36:H36)</f>
        <v>3</v>
      </c>
      <c r="J36" s="112">
        <f>INDEX('dmc2564 ข้อมูลดิบ'!$C$3:$CR$167,MATCH($C35,'dmc2564 ข้อมูลดิบ'!$C$3:$C$165,0),22)</f>
        <v>1</v>
      </c>
      <c r="K36" s="112">
        <f>INDEX('dmc2564 ข้อมูลดิบ'!$C$3:$CR$167,MATCH($C35,'dmc2564 ข้อมูลดิบ'!$C$3:$C$165,0),26)</f>
        <v>1</v>
      </c>
      <c r="L36" s="111">
        <f>INDEX('dmc2564 ข้อมูลดิบ'!$C$3:$CR$167,MATCH($C35,'dmc2564 ข้อมูลดิบ'!$C$3:$C$165,0),30)</f>
        <v>1</v>
      </c>
      <c r="M36" s="112">
        <f>INDEX('dmc2564 ข้อมูลดิบ'!$C$3:$CR$167,MATCH($C35,'dmc2564 ข้อมูลดิบ'!$C$3:$C$165,0),34)</f>
        <v>1</v>
      </c>
      <c r="N36" s="112">
        <f>INDEX('dmc2564 ข้อมูลดิบ'!$C$3:$CR$167,MATCH($C35,'dmc2564 ข้อมูลดิบ'!$C$3:$C$165,0),38)</f>
        <v>1</v>
      </c>
      <c r="O36" s="112">
        <f>INDEX('dmc2564 ข้อมูลดิบ'!$C$3:$CR$167,MATCH($C35,'dmc2564 ข้อมูลดิบ'!$C$3:$C$165,0),42)</f>
        <v>1</v>
      </c>
      <c r="P36" s="112">
        <f>J36+K36+L36+M36+N36+O36</f>
        <v>6</v>
      </c>
      <c r="Q36" s="112">
        <f>INDEX('dmc2564 ข้อมูลดิบ'!$C$3:$CR$167,MATCH($C35,'dmc2564 ข้อมูลดิบ'!$C$3:$C$165,0),50)</f>
        <v>0</v>
      </c>
      <c r="R36" s="112">
        <f>INDEX('dmc2564 ข้อมูลดิบ'!$C$3:$CR$167,MATCH($C35,'dmc2564 ข้อมูลดิบ'!$C$3:$C$165,0),54)</f>
        <v>0</v>
      </c>
      <c r="S36" s="112">
        <f>INDEX('dmc2564 ข้อมูลดิบ'!$C$3:$CR$167,MATCH($C35,'dmc2564 ข้อมูลดิบ'!$C$3:$C$165,0),58)</f>
        <v>0</v>
      </c>
      <c r="T36" s="112">
        <f>Q36+R36+S36</f>
        <v>0</v>
      </c>
      <c r="U36" s="113">
        <f t="shared" si="3"/>
        <v>9</v>
      </c>
    </row>
    <row r="37" spans="2:21" ht="21" customHeight="1" thickTop="1">
      <c r="B37" s="102">
        <v>9</v>
      </c>
      <c r="C37" s="118" t="s">
        <v>241</v>
      </c>
      <c r="D37" s="117" t="s">
        <v>18</v>
      </c>
      <c r="E37" s="86">
        <f>VLOOKUP(C39,'จำนวนครู 25มิย64'!$A$3:$E$164,3,TRUE)</f>
        <v>0</v>
      </c>
      <c r="F37" s="104">
        <f>INDEX('dmc2564 ข้อมูลดิบ'!$C$3:$CR$167,MATCH($C39,'dmc2564 ข้อมูลดิบ'!$C$3:$C$165,0),3)</f>
        <v>7</v>
      </c>
      <c r="G37" s="86">
        <f>INDEX('dmc2564 ข้อมูลดิบ'!$C$3:$CR$167,MATCH($C39,'dmc2564 ข้อมูลดิบ'!$C$3:$C$165,0),7)</f>
        <v>12</v>
      </c>
      <c r="H37" s="86">
        <f>INDEX('dmc2564 ข้อมูลดิบ'!$C$3:$CR$167,MATCH($C39,'dmc2564 ข้อมูลดิบ'!$C$3:$C$165,0),11)</f>
        <v>6</v>
      </c>
      <c r="I37" s="86">
        <f t="shared" si="0"/>
        <v>25</v>
      </c>
      <c r="J37" s="86">
        <f>INDEX('dmc2564 ข้อมูลดิบ'!$C$3:$CR$167,MATCH($C39,'dmc2564 ข้อมูลดิบ'!$C$3:$C$165,0),19)</f>
        <v>6</v>
      </c>
      <c r="K37" s="86">
        <f>INDEX('dmc2564 ข้อมูลดิบ'!$C$3:$CR$167,MATCH($C39,'dmc2564 ข้อมูลดิบ'!$C$3:$C$165,0),23)</f>
        <v>1</v>
      </c>
      <c r="L37" s="100">
        <f>INDEX('dmc2564 ข้อมูลดิบ'!$C$3:$CR$167,MATCH($C39,'dmc2564 ข้อมูลดิบ'!$C$3:$C$165,0),27)</f>
        <v>8</v>
      </c>
      <c r="M37" s="86">
        <f>INDEX('dmc2564 ข้อมูลดิบ'!$C$3:$CR$167,MATCH($C39,'dmc2564 ข้อมูลดิบ'!$C$3:$C$165,0),31)</f>
        <v>7</v>
      </c>
      <c r="N37" s="86">
        <f>INDEX('dmc2564 ข้อมูลดิบ'!$C$3:$CR$167,MATCH($C39,'dmc2564 ข้อมูลดิบ'!$C$3:$C$165,0),35)</f>
        <v>7</v>
      </c>
      <c r="O37" s="86">
        <f>INDEX('dmc2564 ข้อมูลดิบ'!$C$3:$CR$167,MATCH($C39,'dmc2564 ข้อมูลดิบ'!$C$3:$C$165,0),39)</f>
        <v>9</v>
      </c>
      <c r="P37" s="86">
        <f t="shared" si="1"/>
        <v>38</v>
      </c>
      <c r="Q37" s="86">
        <f>INDEX('dmc2564 ข้อมูลดิบ'!$C$3:$CR$167,MATCH($C39,'dmc2564 ข้อมูลดิบ'!$C$3:$C$165,0),47)</f>
        <v>0</v>
      </c>
      <c r="R37" s="86">
        <f>INDEX('dmc2564 ข้อมูลดิบ'!$C$3:$CR$167,MATCH($C39,'dmc2564 ข้อมูลดิบ'!$C$3:$C$165,0),51)</f>
        <v>0</v>
      </c>
      <c r="S37" s="86">
        <f>INDEX('dmc2564 ข้อมูลดิบ'!$C$3:$CR$167,MATCH($C39,'dmc2564 ข้อมูลดิบ'!$C$3:$C$165,0),55)</f>
        <v>0</v>
      </c>
      <c r="T37" s="86">
        <f t="shared" si="2"/>
        <v>0</v>
      </c>
      <c r="U37" s="101">
        <f t="shared" si="3"/>
        <v>63</v>
      </c>
    </row>
    <row r="38" spans="2:21" ht="21" customHeight="1">
      <c r="B38" s="102"/>
      <c r="C38" s="103" t="s">
        <v>242</v>
      </c>
      <c r="D38" s="99" t="s">
        <v>20</v>
      </c>
      <c r="E38" s="86">
        <f>VLOOKUP(C39,'จำนวนครู 25มิย64'!$A$3:$E$164,4,TRUE)</f>
        <v>5</v>
      </c>
      <c r="F38" s="104">
        <f>INDEX('dmc2564 ข้อมูลดิบ'!$C$3:$CR$167,MATCH($C39,'dmc2564 ข้อมูลดิบ'!$C$3:$C$165,0),4)</f>
        <v>6</v>
      </c>
      <c r="G38" s="104">
        <f>INDEX('dmc2564 ข้อมูลดิบ'!$C$3:$CR$167,MATCH($C39,'dmc2564 ข้อมูลดิบ'!$C$3:$C$165,0),8)</f>
        <v>6</v>
      </c>
      <c r="H38" s="104">
        <f>INDEX('dmc2564 ข้อมูลดิบ'!$C$3:$CR$167,MATCH($C39,'dmc2564 ข้อมูลดิบ'!$C$3:$C$165,0),12)</f>
        <v>9</v>
      </c>
      <c r="I38" s="104">
        <f t="shared" si="0"/>
        <v>21</v>
      </c>
      <c r="J38" s="104">
        <f>INDEX('dmc2564 ข้อมูลดิบ'!$C$3:$CR$167,MATCH($C39,'dmc2564 ข้อมูลดิบ'!$C$3:$C$165,0),20)</f>
        <v>6</v>
      </c>
      <c r="K38" s="104">
        <f>INDEX('dmc2564 ข้อมูลดิบ'!$C$3:$CR$167,MATCH($C39,'dmc2564 ข้อมูลดิบ'!$C$3:$C$165,0),24)</f>
        <v>4</v>
      </c>
      <c r="L38" s="105">
        <f>INDEX('dmc2564 ข้อมูลดิบ'!$C$3:$CR$167,MATCH($C39,'dmc2564 ข้อมูลดิบ'!$C$3:$C$165,0),28)</f>
        <v>7</v>
      </c>
      <c r="M38" s="104">
        <f>INDEX('dmc2564 ข้อมูลดิบ'!$C$3:$CR$167,MATCH($C39,'dmc2564 ข้อมูลดิบ'!$C$3:$C$165,0),32)</f>
        <v>9</v>
      </c>
      <c r="N38" s="104">
        <f>INDEX('dmc2564 ข้อมูลดิบ'!$C$3:$CR$167,MATCH($C39,'dmc2564 ข้อมูลดิบ'!$C$3:$C$165,0),36)</f>
        <v>5</v>
      </c>
      <c r="O38" s="104">
        <f>INDEX('dmc2564 ข้อมูลดิบ'!$C$3:$CR$167,MATCH($C39,'dmc2564 ข้อมูลดิบ'!$C$3:$C$165,0),40)</f>
        <v>1</v>
      </c>
      <c r="P38" s="104">
        <f t="shared" si="1"/>
        <v>32</v>
      </c>
      <c r="Q38" s="104">
        <f>INDEX('dmc2564 ข้อมูลดิบ'!$C$3:$CR$167,MATCH($C39,'dmc2564 ข้อมูลดิบ'!$C$3:$C$165,0),48)</f>
        <v>0</v>
      </c>
      <c r="R38" s="104">
        <f>INDEX('dmc2564 ข้อมูลดิบ'!$C$3:$CR$167,MATCH($C39,'dmc2564 ข้อมูลดิบ'!$C$3:$C$165,0),52)</f>
        <v>0</v>
      </c>
      <c r="S38" s="104">
        <f>INDEX('dmc2564 ข้อมูลดิบ'!$C$3:$CR$167,MATCH($C39,'dmc2564 ข้อมูลดิบ'!$C$3:$C$165,0),56)</f>
        <v>0</v>
      </c>
      <c r="T38" s="104">
        <f t="shared" si="2"/>
        <v>0</v>
      </c>
      <c r="U38" s="106">
        <f t="shared" si="3"/>
        <v>53</v>
      </c>
    </row>
    <row r="39" spans="2:21" ht="21" customHeight="1">
      <c r="B39" s="102"/>
      <c r="C39" s="103">
        <v>64020167</v>
      </c>
      <c r="D39" s="145" t="s">
        <v>1</v>
      </c>
      <c r="E39" s="107">
        <f t="shared" ref="E39:T39" si="12">E37+E38</f>
        <v>5</v>
      </c>
      <c r="F39" s="106">
        <f t="shared" si="12"/>
        <v>13</v>
      </c>
      <c r="G39" s="106">
        <f t="shared" si="12"/>
        <v>18</v>
      </c>
      <c r="H39" s="106">
        <f t="shared" si="12"/>
        <v>15</v>
      </c>
      <c r="I39" s="106">
        <f t="shared" si="12"/>
        <v>46</v>
      </c>
      <c r="J39" s="106">
        <f t="shared" si="12"/>
        <v>12</v>
      </c>
      <c r="K39" s="106">
        <f t="shared" si="12"/>
        <v>5</v>
      </c>
      <c r="L39" s="108">
        <f t="shared" si="12"/>
        <v>15</v>
      </c>
      <c r="M39" s="106">
        <f t="shared" si="12"/>
        <v>16</v>
      </c>
      <c r="N39" s="106">
        <f t="shared" si="12"/>
        <v>12</v>
      </c>
      <c r="O39" s="106">
        <f t="shared" si="12"/>
        <v>10</v>
      </c>
      <c r="P39" s="106">
        <f t="shared" si="12"/>
        <v>70</v>
      </c>
      <c r="Q39" s="106">
        <f t="shared" si="12"/>
        <v>0</v>
      </c>
      <c r="R39" s="106">
        <f t="shared" si="12"/>
        <v>0</v>
      </c>
      <c r="S39" s="106">
        <f t="shared" si="12"/>
        <v>0</v>
      </c>
      <c r="T39" s="106">
        <f t="shared" si="12"/>
        <v>0</v>
      </c>
      <c r="U39" s="106">
        <f t="shared" si="3"/>
        <v>116</v>
      </c>
    </row>
    <row r="40" spans="2:21" ht="21" customHeight="1" thickBot="1">
      <c r="B40" s="109"/>
      <c r="C40" s="179" t="s">
        <v>577</v>
      </c>
      <c r="D40" s="110" t="s">
        <v>15</v>
      </c>
      <c r="E40" s="111"/>
      <c r="F40" s="112">
        <f>INDEX('dmc2564 ข้อมูลดิบ'!$C$3:$CR$167,MATCH($C39,'dmc2564 ข้อมูลดิบ'!$C$3:$C$165,0),6)</f>
        <v>1</v>
      </c>
      <c r="G40" s="112">
        <f>INDEX('dmc2564 ข้อมูลดิบ'!$C$3:$CR$167,MATCH($C39,'dmc2564 ข้อมูลดิบ'!$C$3:$C$165,0),10)</f>
        <v>1</v>
      </c>
      <c r="H40" s="112">
        <f>INDEX('dmc2564 ข้อมูลดิบ'!$C$3:$CR$167,MATCH($C39,'dmc2564 ข้อมูลดิบ'!$C$3:$C$165,0),14)</f>
        <v>1</v>
      </c>
      <c r="I40" s="112">
        <f>SUM(F40:H40)</f>
        <v>3</v>
      </c>
      <c r="J40" s="112">
        <f>INDEX('dmc2564 ข้อมูลดิบ'!$C$3:$CR$167,MATCH($C39,'dmc2564 ข้อมูลดิบ'!$C$3:$C$165,0),22)</f>
        <v>1</v>
      </c>
      <c r="K40" s="112">
        <f>INDEX('dmc2564 ข้อมูลดิบ'!$C$3:$CR$167,MATCH($C39,'dmc2564 ข้อมูลดิบ'!$C$3:$C$165,0),26)</f>
        <v>1</v>
      </c>
      <c r="L40" s="111">
        <f>INDEX('dmc2564 ข้อมูลดิบ'!$C$3:$CR$167,MATCH($C39,'dmc2564 ข้อมูลดิบ'!$C$3:$C$165,0),30)</f>
        <v>1</v>
      </c>
      <c r="M40" s="112">
        <f>INDEX('dmc2564 ข้อมูลดิบ'!$C$3:$CR$167,MATCH($C39,'dmc2564 ข้อมูลดิบ'!$C$3:$C$165,0),34)</f>
        <v>1</v>
      </c>
      <c r="N40" s="112">
        <f>INDEX('dmc2564 ข้อมูลดิบ'!$C$3:$CR$167,MATCH($C39,'dmc2564 ข้อมูลดิบ'!$C$3:$C$165,0),38)</f>
        <v>1</v>
      </c>
      <c r="O40" s="112">
        <f>INDEX('dmc2564 ข้อมูลดิบ'!$C$3:$CR$167,MATCH($C39,'dmc2564 ข้อมูลดิบ'!$C$3:$C$165,0),42)</f>
        <v>1</v>
      </c>
      <c r="P40" s="112">
        <f>J40+K40+L40+M40+N40+O40</f>
        <v>6</v>
      </c>
      <c r="Q40" s="112">
        <f>INDEX('dmc2564 ข้อมูลดิบ'!$C$3:$CR$167,MATCH($C39,'dmc2564 ข้อมูลดิบ'!$C$3:$C$165,0),50)</f>
        <v>0</v>
      </c>
      <c r="R40" s="112">
        <f>INDEX('dmc2564 ข้อมูลดิบ'!$C$3:$CR$167,MATCH($C39,'dmc2564 ข้อมูลดิบ'!$C$3:$C$165,0),54)</f>
        <v>0</v>
      </c>
      <c r="S40" s="112">
        <f>INDEX('dmc2564 ข้อมูลดิบ'!$C$3:$CR$167,MATCH($C39,'dmc2564 ข้อมูลดิบ'!$C$3:$C$165,0),58)</f>
        <v>0</v>
      </c>
      <c r="T40" s="112">
        <f>Q40+R40+S40</f>
        <v>0</v>
      </c>
      <c r="U40" s="113">
        <f t="shared" si="3"/>
        <v>9</v>
      </c>
    </row>
    <row r="41" spans="2:21" ht="21" customHeight="1" thickTop="1">
      <c r="B41" s="102">
        <v>10</v>
      </c>
      <c r="C41" s="118" t="s">
        <v>243</v>
      </c>
      <c r="D41" s="117" t="s">
        <v>18</v>
      </c>
      <c r="E41" s="86">
        <f>VLOOKUP(C43,'จำนวนครู 25มิย64'!$A$3:$E$164,3,TRUE)</f>
        <v>0</v>
      </c>
      <c r="F41" s="86">
        <f>INDEX('dmc2564 ข้อมูลดิบ'!$C$3:$CR$167,MATCH($C43,'dmc2564 ข้อมูลดิบ'!$C$3:$C$165,0),3)</f>
        <v>0</v>
      </c>
      <c r="G41" s="86">
        <f>INDEX('dmc2564 ข้อมูลดิบ'!$C$3:$CR$167,MATCH($C43,'dmc2564 ข้อมูลดิบ'!$C$3:$C$165,0),7)</f>
        <v>3</v>
      </c>
      <c r="H41" s="86">
        <f>INDEX('dmc2564 ข้อมูลดิบ'!$C$3:$CR$167,MATCH($C43,'dmc2564 ข้อมูลดิบ'!$C$3:$C$165,0),11)</f>
        <v>8</v>
      </c>
      <c r="I41" s="86">
        <f t="shared" si="0"/>
        <v>11</v>
      </c>
      <c r="J41" s="86">
        <f>INDEX('dmc2564 ข้อมูลดิบ'!$C$3:$CR$167,MATCH($C43,'dmc2564 ข้อมูลดิบ'!$C$3:$C$165,0),19)</f>
        <v>3</v>
      </c>
      <c r="K41" s="86">
        <f>INDEX('dmc2564 ข้อมูลดิบ'!$C$3:$CR$167,MATCH($C43,'dmc2564 ข้อมูลดิบ'!$C$3:$C$165,0),23)</f>
        <v>1</v>
      </c>
      <c r="L41" s="100">
        <f>INDEX('dmc2564 ข้อมูลดิบ'!$C$3:$CR$167,MATCH($C43,'dmc2564 ข้อมูลดิบ'!$C$3:$C$165,0),27)</f>
        <v>4</v>
      </c>
      <c r="M41" s="86">
        <f>INDEX('dmc2564 ข้อมูลดิบ'!$C$3:$CR$167,MATCH($C43,'dmc2564 ข้อมูลดิบ'!$C$3:$C$165,0),31)</f>
        <v>2</v>
      </c>
      <c r="N41" s="86">
        <f>INDEX('dmc2564 ข้อมูลดิบ'!$C$3:$CR$167,MATCH($C43,'dmc2564 ข้อมูลดิบ'!$C$3:$C$165,0),35)</f>
        <v>4</v>
      </c>
      <c r="O41" s="86">
        <f>INDEX('dmc2564 ข้อมูลดิบ'!$C$3:$CR$167,MATCH($C43,'dmc2564 ข้อมูลดิบ'!$C$3:$C$165,0),39)</f>
        <v>4</v>
      </c>
      <c r="P41" s="86">
        <f t="shared" si="1"/>
        <v>18</v>
      </c>
      <c r="Q41" s="86">
        <f>INDEX('dmc2564 ข้อมูลดิบ'!$C$3:$CR$167,MATCH($C43,'dmc2564 ข้อมูลดิบ'!$C$3:$C$165,0),47)</f>
        <v>0</v>
      </c>
      <c r="R41" s="86">
        <f>INDEX('dmc2564 ข้อมูลดิบ'!$C$3:$CR$167,MATCH($C43,'dmc2564 ข้อมูลดิบ'!$C$3:$C$165,0),51)</f>
        <v>0</v>
      </c>
      <c r="S41" s="86">
        <f>INDEX('dmc2564 ข้อมูลดิบ'!$C$3:$CR$167,MATCH($C43,'dmc2564 ข้อมูลดิบ'!$C$3:$C$165,0),55)</f>
        <v>0</v>
      </c>
      <c r="T41" s="86">
        <f t="shared" si="2"/>
        <v>0</v>
      </c>
      <c r="U41" s="101">
        <f t="shared" si="3"/>
        <v>29</v>
      </c>
    </row>
    <row r="42" spans="2:21" ht="21" customHeight="1">
      <c r="B42" s="102"/>
      <c r="C42" s="103" t="s">
        <v>244</v>
      </c>
      <c r="D42" s="99" t="s">
        <v>20</v>
      </c>
      <c r="E42" s="86">
        <f>VLOOKUP(C43,'จำนวนครู 25มิย64'!$A$3:$E$164,4,TRUE)</f>
        <v>4</v>
      </c>
      <c r="F42" s="104">
        <f>INDEX('dmc2564 ข้อมูลดิบ'!$C$3:$CR$167,MATCH($C43,'dmc2564 ข้อมูลดิบ'!$C$3:$C$165,0),4)</f>
        <v>0</v>
      </c>
      <c r="G42" s="104">
        <f>INDEX('dmc2564 ข้อมูลดิบ'!$C$3:$CR$167,MATCH($C43,'dmc2564 ข้อมูลดิบ'!$C$3:$C$165,0),8)</f>
        <v>2</v>
      </c>
      <c r="H42" s="104">
        <f>INDEX('dmc2564 ข้อมูลดิบ'!$C$3:$CR$167,MATCH($C43,'dmc2564 ข้อมูลดิบ'!$C$3:$C$165,0),12)</f>
        <v>7</v>
      </c>
      <c r="I42" s="104">
        <f t="shared" si="0"/>
        <v>9</v>
      </c>
      <c r="J42" s="104">
        <f>INDEX('dmc2564 ข้อมูลดิบ'!$C$3:$CR$167,MATCH($C43,'dmc2564 ข้อมูลดิบ'!$C$3:$C$165,0),20)</f>
        <v>2</v>
      </c>
      <c r="K42" s="104">
        <f>INDEX('dmc2564 ข้อมูลดิบ'!$C$3:$CR$167,MATCH($C43,'dmc2564 ข้อมูลดิบ'!$C$3:$C$165,0),24)</f>
        <v>1</v>
      </c>
      <c r="L42" s="105">
        <f>INDEX('dmc2564 ข้อมูลดิบ'!$C$3:$CR$167,MATCH($C43,'dmc2564 ข้อมูลดิบ'!$C$3:$C$165,0),28)</f>
        <v>3</v>
      </c>
      <c r="M42" s="104">
        <f>INDEX('dmc2564 ข้อมูลดิบ'!$C$3:$CR$167,MATCH($C43,'dmc2564 ข้อมูลดิบ'!$C$3:$C$165,0),32)</f>
        <v>6</v>
      </c>
      <c r="N42" s="104">
        <f>INDEX('dmc2564 ข้อมูลดิบ'!$C$3:$CR$167,MATCH($C43,'dmc2564 ข้อมูลดิบ'!$C$3:$C$165,0),36)</f>
        <v>1</v>
      </c>
      <c r="O42" s="104">
        <f>INDEX('dmc2564 ข้อมูลดิบ'!$C$3:$CR$167,MATCH($C43,'dmc2564 ข้อมูลดิบ'!$C$3:$C$165,0),40)</f>
        <v>3</v>
      </c>
      <c r="P42" s="104">
        <f t="shared" si="1"/>
        <v>16</v>
      </c>
      <c r="Q42" s="104">
        <f>INDEX('dmc2564 ข้อมูลดิบ'!$C$3:$CR$167,MATCH($C43,'dmc2564 ข้อมูลดิบ'!$C$3:$C$165,0),48)</f>
        <v>0</v>
      </c>
      <c r="R42" s="104">
        <f>INDEX('dmc2564 ข้อมูลดิบ'!$C$3:$CR$167,MATCH($C43,'dmc2564 ข้อมูลดิบ'!$C$3:$C$165,0),52)</f>
        <v>0</v>
      </c>
      <c r="S42" s="104">
        <f>INDEX('dmc2564 ข้อมูลดิบ'!$C$3:$CR$167,MATCH($C43,'dmc2564 ข้อมูลดิบ'!$C$3:$C$165,0),56)</f>
        <v>0</v>
      </c>
      <c r="T42" s="104">
        <f t="shared" si="2"/>
        <v>0</v>
      </c>
      <c r="U42" s="106">
        <f t="shared" si="3"/>
        <v>25</v>
      </c>
    </row>
    <row r="43" spans="2:21" ht="21" customHeight="1">
      <c r="B43" s="102"/>
      <c r="C43" s="103">
        <v>64020168</v>
      </c>
      <c r="D43" s="145" t="s">
        <v>1</v>
      </c>
      <c r="E43" s="107">
        <f t="shared" ref="E43:T43" si="13">E41+E42</f>
        <v>4</v>
      </c>
      <c r="F43" s="106">
        <f t="shared" si="13"/>
        <v>0</v>
      </c>
      <c r="G43" s="106">
        <f t="shared" si="13"/>
        <v>5</v>
      </c>
      <c r="H43" s="106">
        <f t="shared" si="13"/>
        <v>15</v>
      </c>
      <c r="I43" s="106">
        <f t="shared" si="13"/>
        <v>20</v>
      </c>
      <c r="J43" s="106">
        <f t="shared" si="13"/>
        <v>5</v>
      </c>
      <c r="K43" s="106">
        <f t="shared" si="13"/>
        <v>2</v>
      </c>
      <c r="L43" s="108">
        <f t="shared" si="13"/>
        <v>7</v>
      </c>
      <c r="M43" s="106">
        <f t="shared" si="13"/>
        <v>8</v>
      </c>
      <c r="N43" s="106">
        <f t="shared" si="13"/>
        <v>5</v>
      </c>
      <c r="O43" s="106">
        <f t="shared" si="13"/>
        <v>7</v>
      </c>
      <c r="P43" s="106">
        <f t="shared" si="13"/>
        <v>34</v>
      </c>
      <c r="Q43" s="106">
        <f t="shared" si="13"/>
        <v>0</v>
      </c>
      <c r="R43" s="106">
        <f t="shared" si="13"/>
        <v>0</v>
      </c>
      <c r="S43" s="106">
        <f t="shared" si="13"/>
        <v>0</v>
      </c>
      <c r="T43" s="106">
        <f t="shared" si="13"/>
        <v>0</v>
      </c>
      <c r="U43" s="106">
        <f t="shared" si="3"/>
        <v>54</v>
      </c>
    </row>
    <row r="44" spans="2:21" ht="21" customHeight="1" thickBot="1">
      <c r="B44" s="109"/>
      <c r="C44" s="179" t="s">
        <v>546</v>
      </c>
      <c r="D44" s="110" t="s">
        <v>15</v>
      </c>
      <c r="E44" s="111"/>
      <c r="F44" s="112">
        <f>INDEX('dmc2564 ข้อมูลดิบ'!$C$3:$CR$167,MATCH($C43,'dmc2564 ข้อมูลดิบ'!$C$3:$C$165,0),6)</f>
        <v>0</v>
      </c>
      <c r="G44" s="112">
        <f>INDEX('dmc2564 ข้อมูลดิบ'!$C$3:$CR$167,MATCH($C43,'dmc2564 ข้อมูลดิบ'!$C$3:$C$165,0),10)</f>
        <v>1</v>
      </c>
      <c r="H44" s="112">
        <f>INDEX('dmc2564 ข้อมูลดิบ'!$C$3:$CR$167,MATCH($C43,'dmc2564 ข้อมูลดิบ'!$C$3:$C$165,0),14)</f>
        <v>1</v>
      </c>
      <c r="I44" s="112">
        <f>SUM(F44:H44)</f>
        <v>2</v>
      </c>
      <c r="J44" s="112">
        <f>INDEX('dmc2564 ข้อมูลดิบ'!$C$3:$CR$167,MATCH($C43,'dmc2564 ข้อมูลดิบ'!$C$3:$C$165,0),22)</f>
        <v>1</v>
      </c>
      <c r="K44" s="112">
        <f>INDEX('dmc2564 ข้อมูลดิบ'!$C$3:$CR$167,MATCH($C43,'dmc2564 ข้อมูลดิบ'!$C$3:$C$165,0),26)</f>
        <v>1</v>
      </c>
      <c r="L44" s="111">
        <f>INDEX('dmc2564 ข้อมูลดิบ'!$C$3:$CR$167,MATCH($C43,'dmc2564 ข้อมูลดิบ'!$C$3:$C$165,0),30)</f>
        <v>1</v>
      </c>
      <c r="M44" s="112">
        <f>INDEX('dmc2564 ข้อมูลดิบ'!$C$3:$CR$167,MATCH($C43,'dmc2564 ข้อมูลดิบ'!$C$3:$C$165,0),34)</f>
        <v>1</v>
      </c>
      <c r="N44" s="112">
        <f>INDEX('dmc2564 ข้อมูลดิบ'!$C$3:$CR$167,MATCH($C43,'dmc2564 ข้อมูลดิบ'!$C$3:$C$165,0),38)</f>
        <v>1</v>
      </c>
      <c r="O44" s="112">
        <f>INDEX('dmc2564 ข้อมูลดิบ'!$C$3:$CR$167,MATCH($C43,'dmc2564 ข้อมูลดิบ'!$C$3:$C$165,0),42)</f>
        <v>1</v>
      </c>
      <c r="P44" s="112">
        <f>J44+K44+L44+M44+N44+O44</f>
        <v>6</v>
      </c>
      <c r="Q44" s="112">
        <f>INDEX('dmc2564 ข้อมูลดิบ'!$C$3:$CR$167,MATCH($C43,'dmc2564 ข้อมูลดิบ'!$C$3:$C$165,0),50)</f>
        <v>0</v>
      </c>
      <c r="R44" s="112">
        <f>INDEX('dmc2564 ข้อมูลดิบ'!$C$3:$CR$167,MATCH($C43,'dmc2564 ข้อมูลดิบ'!$C$3:$C$165,0),54)</f>
        <v>0</v>
      </c>
      <c r="S44" s="112">
        <f>INDEX('dmc2564 ข้อมูลดิบ'!$C$3:$CR$167,MATCH($C43,'dmc2564 ข้อมูลดิบ'!$C$3:$C$165,0),58)</f>
        <v>0</v>
      </c>
      <c r="T44" s="112">
        <f>Q44+R44+S44</f>
        <v>0</v>
      </c>
      <c r="U44" s="113">
        <f t="shared" si="3"/>
        <v>8</v>
      </c>
    </row>
    <row r="45" spans="2:21" ht="21" customHeight="1" thickTop="1">
      <c r="B45" s="102">
        <v>11</v>
      </c>
      <c r="C45" s="98" t="s">
        <v>271</v>
      </c>
      <c r="D45" s="117" t="s">
        <v>18</v>
      </c>
      <c r="E45" s="86">
        <f>VLOOKUP(C47,'จำนวนครู 25มิย64'!$A$3:$E$164,3,TRUE)</f>
        <v>13</v>
      </c>
      <c r="F45" s="86">
        <f>INDEX('dmc2564 ข้อมูลดิบ'!$C$3:$CR$167,MATCH($C47,'dmc2564 ข้อมูลดิบ'!$C$3:$C$165,0),3)</f>
        <v>20</v>
      </c>
      <c r="G45" s="86">
        <f>INDEX('dmc2564 ข้อมูลดิบ'!$C$3:$CR$167,MATCH($C47,'dmc2564 ข้อมูลดิบ'!$C$3:$C$165,0),7)</f>
        <v>31</v>
      </c>
      <c r="H45" s="86">
        <f>INDEX('dmc2564 ข้อมูลดิบ'!$C$3:$CR$167,MATCH($C47,'dmc2564 ข้อมูลดิบ'!$C$3:$C$165,0),11)</f>
        <v>48</v>
      </c>
      <c r="I45" s="86">
        <f t="shared" si="0"/>
        <v>99</v>
      </c>
      <c r="J45" s="86">
        <f>INDEX('dmc2564 ข้อมูลดิบ'!$C$3:$CR$167,MATCH($C47,'dmc2564 ข้อมูลดิบ'!$C$3:$C$165,0),19)</f>
        <v>52</v>
      </c>
      <c r="K45" s="86">
        <f>INDEX('dmc2564 ข้อมูลดิบ'!$C$3:$CR$167,MATCH($C47,'dmc2564 ข้อมูลดิบ'!$C$3:$C$165,0),23)</f>
        <v>56</v>
      </c>
      <c r="L45" s="100">
        <f>INDEX('dmc2564 ข้อมูลดิบ'!$C$3:$CR$167,MATCH($C47,'dmc2564 ข้อมูลดิบ'!$C$3:$C$165,0),27)</f>
        <v>61</v>
      </c>
      <c r="M45" s="86">
        <f>INDEX('dmc2564 ข้อมูลดิบ'!$C$3:$CR$167,MATCH($C47,'dmc2564 ข้อมูลดิบ'!$C$3:$C$165,0),31)</f>
        <v>91</v>
      </c>
      <c r="N45" s="86">
        <f>INDEX('dmc2564 ข้อมูลดิบ'!$C$3:$CR$167,MATCH($C47,'dmc2564 ข้อมูลดิบ'!$C$3:$C$165,0),35)</f>
        <v>56</v>
      </c>
      <c r="O45" s="86">
        <f>INDEX('dmc2564 ข้อมูลดิบ'!$C$3:$CR$167,MATCH($C47,'dmc2564 ข้อมูลดิบ'!$C$3:$C$165,0),39)</f>
        <v>82</v>
      </c>
      <c r="P45" s="86">
        <f t="shared" si="1"/>
        <v>398</v>
      </c>
      <c r="Q45" s="86">
        <f>INDEX('dmc2564 ข้อมูลดิบ'!$C$3:$CR$167,MATCH($C47,'dmc2564 ข้อมูลดิบ'!$C$3:$C$165,0),47)</f>
        <v>0</v>
      </c>
      <c r="R45" s="86">
        <f>INDEX('dmc2564 ข้อมูลดิบ'!$C$3:$CR$167,MATCH($C47,'dmc2564 ข้อมูลดิบ'!$C$3:$C$165,0),51)</f>
        <v>0</v>
      </c>
      <c r="S45" s="86">
        <f>INDEX('dmc2564 ข้อมูลดิบ'!$C$3:$CR$167,MATCH($C47,'dmc2564 ข้อมูลดิบ'!$C$3:$C$165,0),55)</f>
        <v>0</v>
      </c>
      <c r="T45" s="86">
        <f t="shared" si="2"/>
        <v>0</v>
      </c>
      <c r="U45" s="101">
        <f t="shared" si="3"/>
        <v>497</v>
      </c>
    </row>
    <row r="46" spans="2:21" ht="21" customHeight="1">
      <c r="B46" s="102"/>
      <c r="C46" s="103" t="s">
        <v>228</v>
      </c>
      <c r="D46" s="99" t="s">
        <v>20</v>
      </c>
      <c r="E46" s="86">
        <f>VLOOKUP(C47,'จำนวนครู 25มิย64'!$A$3:$E$164,4,TRUE)</f>
        <v>32</v>
      </c>
      <c r="F46" s="104">
        <f>INDEX('dmc2564 ข้อมูลดิบ'!$C$3:$CR$167,MATCH($C47,'dmc2564 ข้อมูลดิบ'!$C$3:$C$165,0),4)</f>
        <v>22</v>
      </c>
      <c r="G46" s="104">
        <f>INDEX('dmc2564 ข้อมูลดิบ'!$C$3:$CR$167,MATCH($C47,'dmc2564 ข้อมูลดิบ'!$C$3:$C$165,0),8)</f>
        <v>38</v>
      </c>
      <c r="H46" s="104">
        <f>INDEX('dmc2564 ข้อมูลดิบ'!$C$3:$CR$167,MATCH($C47,'dmc2564 ข้อมูลดิบ'!$C$3:$C$165,0),12)</f>
        <v>42</v>
      </c>
      <c r="I46" s="104">
        <f t="shared" si="0"/>
        <v>102</v>
      </c>
      <c r="J46" s="104">
        <f>INDEX('dmc2564 ข้อมูลดิบ'!$C$3:$CR$167,MATCH($C47,'dmc2564 ข้อมูลดิบ'!$C$3:$C$165,0),20)</f>
        <v>56</v>
      </c>
      <c r="K46" s="104">
        <f>INDEX('dmc2564 ข้อมูลดิบ'!$C$3:$CR$167,MATCH($C47,'dmc2564 ข้อมูลดิบ'!$C$3:$C$165,0),24)</f>
        <v>70</v>
      </c>
      <c r="L46" s="105">
        <f>INDEX('dmc2564 ข้อมูลดิบ'!$C$3:$CR$167,MATCH($C47,'dmc2564 ข้อมูลดิบ'!$C$3:$C$165,0),28)</f>
        <v>47</v>
      </c>
      <c r="M46" s="104">
        <f>INDEX('dmc2564 ข้อมูลดิบ'!$C$3:$CR$167,MATCH($C47,'dmc2564 ข้อมูลดิบ'!$C$3:$C$165,0),32)</f>
        <v>73</v>
      </c>
      <c r="N46" s="104">
        <f>INDEX('dmc2564 ข้อมูลดิบ'!$C$3:$CR$167,MATCH($C47,'dmc2564 ข้อมูลดิบ'!$C$3:$C$165,0),36)</f>
        <v>68</v>
      </c>
      <c r="O46" s="104">
        <f>INDEX('dmc2564 ข้อมูลดิบ'!$C$3:$CR$167,MATCH($C47,'dmc2564 ข้อมูลดิบ'!$C$3:$C$165,0),40)</f>
        <v>57</v>
      </c>
      <c r="P46" s="104">
        <f t="shared" si="1"/>
        <v>371</v>
      </c>
      <c r="Q46" s="104">
        <f>INDEX('dmc2564 ข้อมูลดิบ'!$C$3:$CR$167,MATCH($C47,'dmc2564 ข้อมูลดิบ'!$C$3:$C$165,0),48)</f>
        <v>0</v>
      </c>
      <c r="R46" s="104">
        <f>INDEX('dmc2564 ข้อมูลดิบ'!$C$3:$CR$167,MATCH($C47,'dmc2564 ข้อมูลดิบ'!$C$3:$C$165,0),52)</f>
        <v>0</v>
      </c>
      <c r="S46" s="104">
        <f>INDEX('dmc2564 ข้อมูลดิบ'!$C$3:$CR$167,MATCH($C47,'dmc2564 ข้อมูลดิบ'!$C$3:$C$165,0),56)</f>
        <v>0</v>
      </c>
      <c r="T46" s="104">
        <f t="shared" si="2"/>
        <v>0</v>
      </c>
      <c r="U46" s="106">
        <f t="shared" si="3"/>
        <v>473</v>
      </c>
    </row>
    <row r="47" spans="2:21" ht="21" customHeight="1">
      <c r="B47" s="102"/>
      <c r="C47" s="103">
        <v>64020169</v>
      </c>
      <c r="D47" s="145" t="s">
        <v>1</v>
      </c>
      <c r="E47" s="107">
        <f t="shared" ref="E47:T47" si="14">E45+E46</f>
        <v>45</v>
      </c>
      <c r="F47" s="106">
        <f t="shared" si="14"/>
        <v>42</v>
      </c>
      <c r="G47" s="106">
        <f t="shared" si="14"/>
        <v>69</v>
      </c>
      <c r="H47" s="106">
        <f t="shared" si="14"/>
        <v>90</v>
      </c>
      <c r="I47" s="106">
        <f t="shared" si="14"/>
        <v>201</v>
      </c>
      <c r="J47" s="106">
        <f t="shared" si="14"/>
        <v>108</v>
      </c>
      <c r="K47" s="106">
        <f t="shared" si="14"/>
        <v>126</v>
      </c>
      <c r="L47" s="108">
        <f t="shared" si="14"/>
        <v>108</v>
      </c>
      <c r="M47" s="106">
        <f t="shared" si="14"/>
        <v>164</v>
      </c>
      <c r="N47" s="106">
        <f t="shared" si="14"/>
        <v>124</v>
      </c>
      <c r="O47" s="106">
        <f t="shared" si="14"/>
        <v>139</v>
      </c>
      <c r="P47" s="106">
        <f t="shared" si="14"/>
        <v>769</v>
      </c>
      <c r="Q47" s="106">
        <f t="shared" si="14"/>
        <v>0</v>
      </c>
      <c r="R47" s="106">
        <f t="shared" si="14"/>
        <v>0</v>
      </c>
      <c r="S47" s="106">
        <f t="shared" si="14"/>
        <v>0</v>
      </c>
      <c r="T47" s="106">
        <f t="shared" si="14"/>
        <v>0</v>
      </c>
      <c r="U47" s="106">
        <f t="shared" si="3"/>
        <v>970</v>
      </c>
    </row>
    <row r="48" spans="2:21" ht="21" customHeight="1" thickBot="1">
      <c r="B48" s="109"/>
      <c r="C48" s="179" t="s">
        <v>496</v>
      </c>
      <c r="D48" s="110" t="s">
        <v>15</v>
      </c>
      <c r="E48" s="111"/>
      <c r="F48" s="112">
        <f>INDEX('dmc2564 ข้อมูลดิบ'!$C$3:$CR$167,MATCH($C47,'dmc2564 ข้อมูลดิบ'!$C$3:$C$165,0),6)</f>
        <v>2</v>
      </c>
      <c r="G48" s="112">
        <f>INDEX('dmc2564 ข้อมูลดิบ'!$C$3:$CR$167,MATCH($C47,'dmc2564 ข้อมูลดิบ'!$C$3:$C$165,0),10)</f>
        <v>3</v>
      </c>
      <c r="H48" s="112">
        <f>INDEX('dmc2564 ข้อมูลดิบ'!$C$3:$CR$167,MATCH($C47,'dmc2564 ข้อมูลดิบ'!$C$3:$C$165,0),14)</f>
        <v>4</v>
      </c>
      <c r="I48" s="112">
        <f>SUM(F48:H48)</f>
        <v>9</v>
      </c>
      <c r="J48" s="112">
        <f>INDEX('dmc2564 ข้อมูลดิบ'!$C$3:$CR$167,MATCH($C47,'dmc2564 ข้อมูลดิบ'!$C$3:$C$165,0),22)</f>
        <v>4</v>
      </c>
      <c r="K48" s="112">
        <f>INDEX('dmc2564 ข้อมูลดิบ'!$C$3:$CR$167,MATCH($C47,'dmc2564 ข้อมูลดิบ'!$C$3:$C$165,0),26)</f>
        <v>4</v>
      </c>
      <c r="L48" s="111">
        <f>INDEX('dmc2564 ข้อมูลดิบ'!$C$3:$CR$167,MATCH($C47,'dmc2564 ข้อมูลดิบ'!$C$3:$C$165,0),30)</f>
        <v>4</v>
      </c>
      <c r="M48" s="112">
        <f>INDEX('dmc2564 ข้อมูลดิบ'!$C$3:$CR$167,MATCH($C47,'dmc2564 ข้อมูลดิบ'!$C$3:$C$165,0),34)</f>
        <v>5</v>
      </c>
      <c r="N48" s="112">
        <f>INDEX('dmc2564 ข้อมูลดิบ'!$C$3:$CR$167,MATCH($C47,'dmc2564 ข้อมูลดิบ'!$C$3:$C$165,0),38)</f>
        <v>4</v>
      </c>
      <c r="O48" s="112">
        <f>INDEX('dmc2564 ข้อมูลดิบ'!$C$3:$CR$167,MATCH($C47,'dmc2564 ข้อมูลดิบ'!$C$3:$C$165,0),42)</f>
        <v>4</v>
      </c>
      <c r="P48" s="112">
        <f>J48+K48+L48+M48+N48+O48</f>
        <v>25</v>
      </c>
      <c r="Q48" s="112">
        <f>INDEX('dmc2564 ข้อมูลดิบ'!$C$3:$CR$167,MATCH($C47,'dmc2564 ข้อมูลดิบ'!$C$3:$C$165,0),50)</f>
        <v>0</v>
      </c>
      <c r="R48" s="112">
        <f>INDEX('dmc2564 ข้อมูลดิบ'!$C$3:$CR$167,MATCH($C47,'dmc2564 ข้อมูลดิบ'!$C$3:$C$165,0),54)</f>
        <v>0</v>
      </c>
      <c r="S48" s="112">
        <f>INDEX('dmc2564 ข้อมูลดิบ'!$C$3:$CR$167,MATCH($C47,'dmc2564 ข้อมูลดิบ'!$C$3:$C$165,0),58)</f>
        <v>0</v>
      </c>
      <c r="T48" s="112">
        <f>Q48+R48+S48</f>
        <v>0</v>
      </c>
      <c r="U48" s="113">
        <f t="shared" si="3"/>
        <v>34</v>
      </c>
    </row>
    <row r="49" spans="2:21" ht="21" customHeight="1" thickTop="1">
      <c r="B49" s="97">
        <v>12</v>
      </c>
      <c r="C49" s="118" t="s">
        <v>229</v>
      </c>
      <c r="D49" s="99" t="s">
        <v>18</v>
      </c>
      <c r="E49" s="86">
        <f>VLOOKUP(C51,'จำนวนครู 25มิย64'!$A$3:$E$164,3,TRUE)</f>
        <v>0</v>
      </c>
      <c r="F49" s="86">
        <f>INDEX('dmc2564 ข้อมูลดิบ'!$C$3:$CR$167,MATCH($C51,'dmc2564 ข้อมูลดิบ'!$C$3:$C$165,0),3)</f>
        <v>2</v>
      </c>
      <c r="G49" s="86">
        <f>INDEX('dmc2564 ข้อมูลดิบ'!$C$3:$CR$167,MATCH($C51,'dmc2564 ข้อมูลดิบ'!$C$3:$C$165,0),7)</f>
        <v>4</v>
      </c>
      <c r="H49" s="86">
        <f>INDEX('dmc2564 ข้อมูลดิบ'!$C$3:$CR$167,MATCH($C51,'dmc2564 ข้อมูลดิบ'!$C$3:$C$165,0),11)</f>
        <v>1</v>
      </c>
      <c r="I49" s="86">
        <f t="shared" si="0"/>
        <v>7</v>
      </c>
      <c r="J49" s="86">
        <f>INDEX('dmc2564 ข้อมูลดิบ'!$C$3:$CR$167,MATCH($C51,'dmc2564 ข้อมูลดิบ'!$C$3:$C$165,0),19)</f>
        <v>4</v>
      </c>
      <c r="K49" s="86">
        <f>INDEX('dmc2564 ข้อมูลดิบ'!$C$3:$CR$167,MATCH($C51,'dmc2564 ข้อมูลดิบ'!$C$3:$C$165,0),23)</f>
        <v>2</v>
      </c>
      <c r="L49" s="100">
        <f>INDEX('dmc2564 ข้อมูลดิบ'!$C$3:$CR$167,MATCH($C51,'dmc2564 ข้อมูลดิบ'!$C$3:$C$165,0),27)</f>
        <v>6</v>
      </c>
      <c r="M49" s="86">
        <f>INDEX('dmc2564 ข้อมูลดิบ'!$C$3:$CR$167,MATCH($C51,'dmc2564 ข้อมูลดิบ'!$C$3:$C$165,0),31)</f>
        <v>6</v>
      </c>
      <c r="N49" s="86">
        <f>INDEX('dmc2564 ข้อมูลดิบ'!$C$3:$CR$167,MATCH($C51,'dmc2564 ข้อมูลดิบ'!$C$3:$C$165,0),35)</f>
        <v>5</v>
      </c>
      <c r="O49" s="86">
        <f>INDEX('dmc2564 ข้อมูลดิบ'!$C$3:$CR$167,MATCH($C51,'dmc2564 ข้อมูลดิบ'!$C$3:$C$165,0),39)</f>
        <v>3</v>
      </c>
      <c r="P49" s="86">
        <f t="shared" si="1"/>
        <v>26</v>
      </c>
      <c r="Q49" s="86">
        <f>INDEX('dmc2564 ข้อมูลดิบ'!$C$3:$CR$167,MATCH($C51,'dmc2564 ข้อมูลดิบ'!$C$3:$C$165,0),47)</f>
        <v>0</v>
      </c>
      <c r="R49" s="86">
        <f>INDEX('dmc2564 ข้อมูลดิบ'!$C$3:$CR$167,MATCH($C51,'dmc2564 ข้อมูลดิบ'!$C$3:$C$165,0),51)</f>
        <v>0</v>
      </c>
      <c r="S49" s="86">
        <f>INDEX('dmc2564 ข้อมูลดิบ'!$C$3:$CR$167,MATCH($C51,'dmc2564 ข้อมูลดิบ'!$C$3:$C$165,0),55)</f>
        <v>0</v>
      </c>
      <c r="T49" s="86">
        <f t="shared" si="2"/>
        <v>0</v>
      </c>
      <c r="U49" s="101">
        <f t="shared" si="3"/>
        <v>33</v>
      </c>
    </row>
    <row r="50" spans="2:21" ht="21" customHeight="1">
      <c r="B50" s="102"/>
      <c r="C50" s="103" t="s">
        <v>230</v>
      </c>
      <c r="D50" s="99" t="s">
        <v>20</v>
      </c>
      <c r="E50" s="86">
        <f>VLOOKUP(C51,'จำนวนครู 25มิย64'!$A$3:$E$164,4,TRUE)</f>
        <v>2</v>
      </c>
      <c r="F50" s="104">
        <f>INDEX('dmc2564 ข้อมูลดิบ'!$C$3:$CR$167,MATCH($C51,'dmc2564 ข้อมูลดิบ'!$C$3:$C$165,0),4)</f>
        <v>2</v>
      </c>
      <c r="G50" s="104">
        <f>INDEX('dmc2564 ข้อมูลดิบ'!$C$3:$CR$167,MATCH($C51,'dmc2564 ข้อมูลดิบ'!$C$3:$C$165,0),8)</f>
        <v>1</v>
      </c>
      <c r="H50" s="104">
        <f>INDEX('dmc2564 ข้อมูลดิบ'!$C$3:$CR$167,MATCH($C51,'dmc2564 ข้อมูลดิบ'!$C$3:$C$165,0),12)</f>
        <v>4</v>
      </c>
      <c r="I50" s="104">
        <f t="shared" si="0"/>
        <v>7</v>
      </c>
      <c r="J50" s="104">
        <f>INDEX('dmc2564 ข้อมูลดิบ'!$C$3:$CR$167,MATCH($C51,'dmc2564 ข้อมูลดิบ'!$C$3:$C$165,0),20)</f>
        <v>3</v>
      </c>
      <c r="K50" s="104">
        <f>INDEX('dmc2564 ข้อมูลดิบ'!$C$3:$CR$167,MATCH($C51,'dmc2564 ข้อมูลดิบ'!$C$3:$C$165,0),24)</f>
        <v>3</v>
      </c>
      <c r="L50" s="105">
        <f>INDEX('dmc2564 ข้อมูลดิบ'!$C$3:$CR$167,MATCH($C51,'dmc2564 ข้อมูลดิบ'!$C$3:$C$165,0),28)</f>
        <v>1</v>
      </c>
      <c r="M50" s="104">
        <f>INDEX('dmc2564 ข้อมูลดิบ'!$C$3:$CR$167,MATCH($C51,'dmc2564 ข้อมูลดิบ'!$C$3:$C$165,0),32)</f>
        <v>2</v>
      </c>
      <c r="N50" s="104">
        <f>INDEX('dmc2564 ข้อมูลดิบ'!$C$3:$CR$167,MATCH($C51,'dmc2564 ข้อมูลดิบ'!$C$3:$C$165,0),36)</f>
        <v>3</v>
      </c>
      <c r="O50" s="104">
        <f>INDEX('dmc2564 ข้อมูลดิบ'!$C$3:$CR$167,MATCH($C51,'dmc2564 ข้อมูลดิบ'!$C$3:$C$165,0),40)</f>
        <v>2</v>
      </c>
      <c r="P50" s="104">
        <f t="shared" si="1"/>
        <v>14</v>
      </c>
      <c r="Q50" s="104">
        <f>INDEX('dmc2564 ข้อมูลดิบ'!$C$3:$CR$167,MATCH($C51,'dmc2564 ข้อมูลดิบ'!$C$3:$C$165,0),48)</f>
        <v>0</v>
      </c>
      <c r="R50" s="104">
        <f>INDEX('dmc2564 ข้อมูลดิบ'!$C$3:$CR$167,MATCH($C51,'dmc2564 ข้อมูลดิบ'!$C$3:$C$165,0),52)</f>
        <v>0</v>
      </c>
      <c r="S50" s="104">
        <f>INDEX('dmc2564 ข้อมูลดิบ'!$C$3:$CR$167,MATCH($C51,'dmc2564 ข้อมูลดิบ'!$C$3:$C$165,0),56)</f>
        <v>0</v>
      </c>
      <c r="T50" s="104">
        <f t="shared" si="2"/>
        <v>0</v>
      </c>
      <c r="U50" s="106">
        <f t="shared" si="3"/>
        <v>21</v>
      </c>
    </row>
    <row r="51" spans="2:21" ht="21" customHeight="1">
      <c r="B51" s="102"/>
      <c r="C51" s="103">
        <v>64020170</v>
      </c>
      <c r="D51" s="145" t="s">
        <v>1</v>
      </c>
      <c r="E51" s="107">
        <f t="shared" ref="E51:T51" si="15">E49+E50</f>
        <v>2</v>
      </c>
      <c r="F51" s="106">
        <f t="shared" si="15"/>
        <v>4</v>
      </c>
      <c r="G51" s="106">
        <f t="shared" si="15"/>
        <v>5</v>
      </c>
      <c r="H51" s="106">
        <f t="shared" si="15"/>
        <v>5</v>
      </c>
      <c r="I51" s="106">
        <f t="shared" si="15"/>
        <v>14</v>
      </c>
      <c r="J51" s="106">
        <f t="shared" si="15"/>
        <v>7</v>
      </c>
      <c r="K51" s="106">
        <f t="shared" si="15"/>
        <v>5</v>
      </c>
      <c r="L51" s="108">
        <f t="shared" si="15"/>
        <v>7</v>
      </c>
      <c r="M51" s="106">
        <f t="shared" si="15"/>
        <v>8</v>
      </c>
      <c r="N51" s="106">
        <f t="shared" si="15"/>
        <v>8</v>
      </c>
      <c r="O51" s="106">
        <f t="shared" si="15"/>
        <v>5</v>
      </c>
      <c r="P51" s="106">
        <f t="shared" si="15"/>
        <v>40</v>
      </c>
      <c r="Q51" s="106">
        <f t="shared" si="15"/>
        <v>0</v>
      </c>
      <c r="R51" s="106">
        <f t="shared" si="15"/>
        <v>0</v>
      </c>
      <c r="S51" s="106">
        <f t="shared" si="15"/>
        <v>0</v>
      </c>
      <c r="T51" s="106">
        <f t="shared" si="15"/>
        <v>0</v>
      </c>
      <c r="U51" s="106">
        <f t="shared" si="3"/>
        <v>54</v>
      </c>
    </row>
    <row r="52" spans="2:21" ht="21" customHeight="1" thickBot="1">
      <c r="B52" s="109"/>
      <c r="C52" s="179" t="s">
        <v>538</v>
      </c>
      <c r="D52" s="110" t="s">
        <v>15</v>
      </c>
      <c r="E52" s="111"/>
      <c r="F52" s="112">
        <f>INDEX('dmc2564 ข้อมูลดิบ'!$C$3:$CR$167,MATCH($C51,'dmc2564 ข้อมูลดิบ'!$C$3:$C$165,0),6)</f>
        <v>1</v>
      </c>
      <c r="G52" s="112">
        <f>INDEX('dmc2564 ข้อมูลดิบ'!$C$3:$CR$167,MATCH($C51,'dmc2564 ข้อมูลดิบ'!$C$3:$C$165,0),10)</f>
        <v>1</v>
      </c>
      <c r="H52" s="112">
        <f>INDEX('dmc2564 ข้อมูลดิบ'!$C$3:$CR$167,MATCH($C51,'dmc2564 ข้อมูลดิบ'!$C$3:$C$165,0),14)</f>
        <v>1</v>
      </c>
      <c r="I52" s="112">
        <f>SUM(F52:H52)</f>
        <v>3</v>
      </c>
      <c r="J52" s="112">
        <f>INDEX('dmc2564 ข้อมูลดิบ'!$C$3:$CR$167,MATCH($C51,'dmc2564 ข้อมูลดิบ'!$C$3:$C$165,0),22)</f>
        <v>1</v>
      </c>
      <c r="K52" s="112">
        <f>INDEX('dmc2564 ข้อมูลดิบ'!$C$3:$CR$167,MATCH($C51,'dmc2564 ข้อมูลดิบ'!$C$3:$C$165,0),26)</f>
        <v>1</v>
      </c>
      <c r="L52" s="111">
        <f>INDEX('dmc2564 ข้อมูลดิบ'!$C$3:$CR$167,MATCH($C51,'dmc2564 ข้อมูลดิบ'!$C$3:$C$165,0),30)</f>
        <v>1</v>
      </c>
      <c r="M52" s="112">
        <f>INDEX('dmc2564 ข้อมูลดิบ'!$C$3:$CR$167,MATCH($C51,'dmc2564 ข้อมูลดิบ'!$C$3:$C$165,0),34)</f>
        <v>1</v>
      </c>
      <c r="N52" s="112">
        <f>INDEX('dmc2564 ข้อมูลดิบ'!$C$3:$CR$167,MATCH($C51,'dmc2564 ข้อมูลดิบ'!$C$3:$C$165,0),38)</f>
        <v>1</v>
      </c>
      <c r="O52" s="112">
        <f>INDEX('dmc2564 ข้อมูลดิบ'!$C$3:$CR$167,MATCH($C51,'dmc2564 ข้อมูลดิบ'!$C$3:$C$165,0),42)</f>
        <v>1</v>
      </c>
      <c r="P52" s="112">
        <f>J52+K52+L52+M52+N52+O52</f>
        <v>6</v>
      </c>
      <c r="Q52" s="112">
        <f>INDEX('dmc2564 ข้อมูลดิบ'!$C$3:$CR$167,MATCH($C51,'dmc2564 ข้อมูลดิบ'!$C$3:$C$165,0),50)</f>
        <v>0</v>
      </c>
      <c r="R52" s="112">
        <f>INDEX('dmc2564 ข้อมูลดิบ'!$C$3:$CR$167,MATCH($C51,'dmc2564 ข้อมูลดิบ'!$C$3:$C$165,0),54)</f>
        <v>0</v>
      </c>
      <c r="S52" s="112">
        <f>INDEX('dmc2564 ข้อมูลดิบ'!$C$3:$CR$167,MATCH($C51,'dmc2564 ข้อมูลดิบ'!$C$3:$C$165,0),58)</f>
        <v>0</v>
      </c>
      <c r="T52" s="112">
        <f>Q52+R52+S52</f>
        <v>0</v>
      </c>
      <c r="U52" s="113">
        <f t="shared" si="3"/>
        <v>9</v>
      </c>
    </row>
    <row r="53" spans="2:21" ht="21" customHeight="1" thickTop="1">
      <c r="B53" s="102">
        <v>13</v>
      </c>
      <c r="C53" s="118" t="s">
        <v>231</v>
      </c>
      <c r="D53" s="117" t="s">
        <v>18</v>
      </c>
      <c r="E53" s="86">
        <f>VLOOKUP(C55,'จำนวนครู 25มิย64'!$A$3:$E$164,3,TRUE)</f>
        <v>0</v>
      </c>
      <c r="F53" s="104">
        <f>INDEX('dmc2564 ข้อมูลดิบ'!$C$3:$CR$167,MATCH($C55,'dmc2564 ข้อมูลดิบ'!$C$3:$C$165,0),3)</f>
        <v>3</v>
      </c>
      <c r="G53" s="86">
        <f>INDEX('dmc2564 ข้อมูลดิบ'!$C$3:$CR$167,MATCH($C55,'dmc2564 ข้อมูลดิบ'!$C$3:$C$165,0),7)</f>
        <v>5</v>
      </c>
      <c r="H53" s="86">
        <f>INDEX('dmc2564 ข้อมูลดิบ'!$C$3:$CR$167,MATCH($C55,'dmc2564 ข้อมูลดิบ'!$C$3:$C$165,0),11)</f>
        <v>2</v>
      </c>
      <c r="I53" s="86">
        <f t="shared" si="0"/>
        <v>10</v>
      </c>
      <c r="J53" s="86">
        <f>INDEX('dmc2564 ข้อมูลดิบ'!$C$3:$CR$167,MATCH($C55,'dmc2564 ข้อมูลดิบ'!$C$3:$C$165,0),19)</f>
        <v>4</v>
      </c>
      <c r="K53" s="86">
        <f>INDEX('dmc2564 ข้อมูลดิบ'!$C$3:$CR$167,MATCH($C55,'dmc2564 ข้อมูลดิบ'!$C$3:$C$165,0),23)</f>
        <v>0</v>
      </c>
      <c r="L53" s="100">
        <f>INDEX('dmc2564 ข้อมูลดิบ'!$C$3:$CR$167,MATCH($C55,'dmc2564 ข้อมูลดิบ'!$C$3:$C$165,0),27)</f>
        <v>3</v>
      </c>
      <c r="M53" s="86">
        <f>INDEX('dmc2564 ข้อมูลดิบ'!$C$3:$CR$167,MATCH($C55,'dmc2564 ข้อมูลดิบ'!$C$3:$C$165,0),31)</f>
        <v>4</v>
      </c>
      <c r="N53" s="86">
        <f>INDEX('dmc2564 ข้อมูลดิบ'!$C$3:$CR$167,MATCH($C55,'dmc2564 ข้อมูลดิบ'!$C$3:$C$165,0),35)</f>
        <v>1</v>
      </c>
      <c r="O53" s="86">
        <f>INDEX('dmc2564 ข้อมูลดิบ'!$C$3:$CR$167,MATCH($C55,'dmc2564 ข้อมูลดิบ'!$C$3:$C$165,0),39)</f>
        <v>1</v>
      </c>
      <c r="P53" s="86">
        <f t="shared" si="1"/>
        <v>13</v>
      </c>
      <c r="Q53" s="86">
        <f>INDEX('dmc2564 ข้อมูลดิบ'!$C$3:$CR$167,MATCH($C55,'dmc2564 ข้อมูลดิบ'!$C$3:$C$165,0),47)</f>
        <v>0</v>
      </c>
      <c r="R53" s="86">
        <f>INDEX('dmc2564 ข้อมูลดิบ'!$C$3:$CR$167,MATCH($C55,'dmc2564 ข้อมูลดิบ'!$C$3:$C$165,0),51)</f>
        <v>0</v>
      </c>
      <c r="S53" s="86">
        <f>INDEX('dmc2564 ข้อมูลดิบ'!$C$3:$CR$167,MATCH($C55,'dmc2564 ข้อมูลดิบ'!$C$3:$C$165,0),55)</f>
        <v>0</v>
      </c>
      <c r="T53" s="86">
        <f t="shared" si="2"/>
        <v>0</v>
      </c>
      <c r="U53" s="101">
        <f t="shared" si="3"/>
        <v>23</v>
      </c>
    </row>
    <row r="54" spans="2:21" ht="21" customHeight="1">
      <c r="B54" s="102"/>
      <c r="C54" s="103" t="s">
        <v>232</v>
      </c>
      <c r="D54" s="99" t="s">
        <v>20</v>
      </c>
      <c r="E54" s="86">
        <f>VLOOKUP(C55,'จำนวนครู 25มิย64'!$A$3:$E$164,4,TRUE)</f>
        <v>4</v>
      </c>
      <c r="F54" s="104">
        <f>INDEX('dmc2564 ข้อมูลดิบ'!$C$3:$CR$167,MATCH($C55,'dmc2564 ข้อมูลดิบ'!$C$3:$C$165,0),4)</f>
        <v>2</v>
      </c>
      <c r="G54" s="104">
        <f>INDEX('dmc2564 ข้อมูลดิบ'!$C$3:$CR$167,MATCH($C55,'dmc2564 ข้อมูลดิบ'!$C$3:$C$165,0),8)</f>
        <v>1</v>
      </c>
      <c r="H54" s="104">
        <f>INDEX('dmc2564 ข้อมูลดิบ'!$C$3:$CR$167,MATCH($C55,'dmc2564 ข้อมูลดิบ'!$C$3:$C$165,0),12)</f>
        <v>1</v>
      </c>
      <c r="I54" s="104">
        <f t="shared" si="0"/>
        <v>4</v>
      </c>
      <c r="J54" s="104">
        <f>INDEX('dmc2564 ข้อมูลดิบ'!$C$3:$CR$167,MATCH($C55,'dmc2564 ข้อมูลดิบ'!$C$3:$C$165,0),20)</f>
        <v>2</v>
      </c>
      <c r="K54" s="104">
        <f>INDEX('dmc2564 ข้อมูลดิบ'!$C$3:$CR$167,MATCH($C55,'dmc2564 ข้อมูลดิบ'!$C$3:$C$165,0),24)</f>
        <v>0</v>
      </c>
      <c r="L54" s="105">
        <f>INDEX('dmc2564 ข้อมูลดิบ'!$C$3:$CR$167,MATCH($C55,'dmc2564 ข้อมูลดิบ'!$C$3:$C$165,0),28)</f>
        <v>2</v>
      </c>
      <c r="M54" s="104">
        <f>INDEX('dmc2564 ข้อมูลดิบ'!$C$3:$CR$167,MATCH($C55,'dmc2564 ข้อมูลดิบ'!$C$3:$C$165,0),32)</f>
        <v>1</v>
      </c>
      <c r="N54" s="104">
        <f>INDEX('dmc2564 ข้อมูลดิบ'!$C$3:$CR$167,MATCH($C55,'dmc2564 ข้อมูลดิบ'!$C$3:$C$165,0),36)</f>
        <v>5</v>
      </c>
      <c r="O54" s="104">
        <f>INDEX('dmc2564 ข้อมูลดิบ'!$C$3:$CR$167,MATCH($C55,'dmc2564 ข้อมูลดิบ'!$C$3:$C$165,0),40)</f>
        <v>3</v>
      </c>
      <c r="P54" s="104">
        <f t="shared" si="1"/>
        <v>13</v>
      </c>
      <c r="Q54" s="104">
        <f>INDEX('dmc2564 ข้อมูลดิบ'!$C$3:$CR$167,MATCH($C55,'dmc2564 ข้อมูลดิบ'!$C$3:$C$165,0),48)</f>
        <v>0</v>
      </c>
      <c r="R54" s="104">
        <f>INDEX('dmc2564 ข้อมูลดิบ'!$C$3:$CR$167,MATCH($C55,'dmc2564 ข้อมูลดิบ'!$C$3:$C$165,0),52)</f>
        <v>0</v>
      </c>
      <c r="S54" s="104">
        <f>INDEX('dmc2564 ข้อมูลดิบ'!$C$3:$CR$167,MATCH($C55,'dmc2564 ข้อมูลดิบ'!$C$3:$C$165,0),56)</f>
        <v>0</v>
      </c>
      <c r="T54" s="104">
        <f t="shared" si="2"/>
        <v>0</v>
      </c>
      <c r="U54" s="106">
        <f t="shared" si="3"/>
        <v>17</v>
      </c>
    </row>
    <row r="55" spans="2:21" ht="21" customHeight="1">
      <c r="B55" s="102"/>
      <c r="C55" s="103">
        <v>64020171</v>
      </c>
      <c r="D55" s="145" t="s">
        <v>1</v>
      </c>
      <c r="E55" s="107">
        <f t="shared" ref="E55:T55" si="16">E53+E54</f>
        <v>4</v>
      </c>
      <c r="F55" s="106">
        <f t="shared" si="16"/>
        <v>5</v>
      </c>
      <c r="G55" s="106">
        <f t="shared" si="16"/>
        <v>6</v>
      </c>
      <c r="H55" s="106">
        <f t="shared" si="16"/>
        <v>3</v>
      </c>
      <c r="I55" s="106">
        <f t="shared" si="16"/>
        <v>14</v>
      </c>
      <c r="J55" s="106">
        <f t="shared" si="16"/>
        <v>6</v>
      </c>
      <c r="K55" s="106">
        <f t="shared" si="16"/>
        <v>0</v>
      </c>
      <c r="L55" s="108">
        <f t="shared" si="16"/>
        <v>5</v>
      </c>
      <c r="M55" s="106">
        <f t="shared" si="16"/>
        <v>5</v>
      </c>
      <c r="N55" s="106">
        <f t="shared" si="16"/>
        <v>6</v>
      </c>
      <c r="O55" s="106">
        <f t="shared" si="16"/>
        <v>4</v>
      </c>
      <c r="P55" s="106">
        <f t="shared" si="16"/>
        <v>26</v>
      </c>
      <c r="Q55" s="106">
        <f t="shared" si="16"/>
        <v>0</v>
      </c>
      <c r="R55" s="106">
        <f t="shared" si="16"/>
        <v>0</v>
      </c>
      <c r="S55" s="106">
        <f t="shared" si="16"/>
        <v>0</v>
      </c>
      <c r="T55" s="106">
        <f t="shared" si="16"/>
        <v>0</v>
      </c>
      <c r="U55" s="106">
        <f t="shared" si="3"/>
        <v>40</v>
      </c>
    </row>
    <row r="56" spans="2:21" ht="21" customHeight="1" thickBot="1">
      <c r="B56" s="109"/>
      <c r="C56" s="179" t="s">
        <v>499</v>
      </c>
      <c r="D56" s="110" t="s">
        <v>15</v>
      </c>
      <c r="E56" s="111"/>
      <c r="F56" s="112">
        <f>INDEX('dmc2564 ข้อมูลดิบ'!$C$3:$CR$167,MATCH($C55,'dmc2564 ข้อมูลดิบ'!$C$3:$C$165,0),6)</f>
        <v>1</v>
      </c>
      <c r="G56" s="112">
        <f>INDEX('dmc2564 ข้อมูลดิบ'!$C$3:$CR$167,MATCH($C55,'dmc2564 ข้อมูลดิบ'!$C$3:$C$165,0),10)</f>
        <v>1</v>
      </c>
      <c r="H56" s="112">
        <f>INDEX('dmc2564 ข้อมูลดิบ'!$C$3:$CR$167,MATCH($C55,'dmc2564 ข้อมูลดิบ'!$C$3:$C$165,0),14)</f>
        <v>1</v>
      </c>
      <c r="I56" s="112">
        <f>SUM(F56:H56)</f>
        <v>3</v>
      </c>
      <c r="J56" s="112">
        <f>INDEX('dmc2564 ข้อมูลดิบ'!$C$3:$CR$167,MATCH($C55,'dmc2564 ข้อมูลดิบ'!$C$3:$C$165,0),22)</f>
        <v>1</v>
      </c>
      <c r="K56" s="112">
        <f>INDEX('dmc2564 ข้อมูลดิบ'!$C$3:$CR$167,MATCH($C55,'dmc2564 ข้อมูลดิบ'!$C$3:$C$165,0),26)</f>
        <v>0</v>
      </c>
      <c r="L56" s="111">
        <f>INDEX('dmc2564 ข้อมูลดิบ'!$C$3:$CR$167,MATCH($C55,'dmc2564 ข้อมูลดิบ'!$C$3:$C$165,0),30)</f>
        <v>1</v>
      </c>
      <c r="M56" s="112">
        <f>INDEX('dmc2564 ข้อมูลดิบ'!$C$3:$CR$167,MATCH($C55,'dmc2564 ข้อมูลดิบ'!$C$3:$C$165,0),34)</f>
        <v>1</v>
      </c>
      <c r="N56" s="112">
        <f>INDEX('dmc2564 ข้อมูลดิบ'!$C$3:$CR$167,MATCH($C55,'dmc2564 ข้อมูลดิบ'!$C$3:$C$165,0),38)</f>
        <v>1</v>
      </c>
      <c r="O56" s="112">
        <f>INDEX('dmc2564 ข้อมูลดิบ'!$C$3:$CR$167,MATCH($C55,'dmc2564 ข้อมูลดิบ'!$C$3:$C$165,0),42)</f>
        <v>1</v>
      </c>
      <c r="P56" s="112">
        <f>J56+K56+L56+M56+N56+O56</f>
        <v>5</v>
      </c>
      <c r="Q56" s="112">
        <f>INDEX('dmc2564 ข้อมูลดิบ'!$C$3:$CR$167,MATCH($C55,'dmc2564 ข้อมูลดิบ'!$C$3:$C$165,0),50)</f>
        <v>0</v>
      </c>
      <c r="R56" s="112">
        <f>INDEX('dmc2564 ข้อมูลดิบ'!$C$3:$CR$167,MATCH($C55,'dmc2564 ข้อมูลดิบ'!$C$3:$C$165,0),54)</f>
        <v>0</v>
      </c>
      <c r="S56" s="112">
        <f>INDEX('dmc2564 ข้อมูลดิบ'!$C$3:$CR$167,MATCH($C55,'dmc2564 ข้อมูลดิบ'!$C$3:$C$165,0),58)</f>
        <v>0</v>
      </c>
      <c r="T56" s="112">
        <f>Q56+R56+S56</f>
        <v>0</v>
      </c>
      <c r="U56" s="113">
        <f t="shared" si="3"/>
        <v>8</v>
      </c>
    </row>
    <row r="57" spans="2:21" ht="21" customHeight="1" thickTop="1">
      <c r="B57" s="97">
        <v>14</v>
      </c>
      <c r="C57" s="98" t="s">
        <v>134</v>
      </c>
      <c r="D57" s="99" t="s">
        <v>18</v>
      </c>
      <c r="E57" s="86">
        <f>VLOOKUP(C59,'จำนวนครู 25มิย64'!$A$3:$E$164,3,TRUE)</f>
        <v>5</v>
      </c>
      <c r="F57" s="86">
        <f>INDEX('dmc2564 ข้อมูลดิบ'!$C$3:$CR$167,MATCH($C59,'dmc2564 ข้อมูลดิบ'!$C$3:$C$165,0),3)</f>
        <v>0</v>
      </c>
      <c r="G57" s="86">
        <f>INDEX('dmc2564 ข้อมูลดิบ'!$C$3:$CR$167,MATCH($C59,'dmc2564 ข้อมูลดิบ'!$C$3:$C$165,0),7)</f>
        <v>0</v>
      </c>
      <c r="H57" s="86">
        <f>INDEX('dmc2564 ข้อมูลดิบ'!$C$3:$CR$167,MATCH($C59,'dmc2564 ข้อมูลดิบ'!$C$3:$C$165,0),11)</f>
        <v>0</v>
      </c>
      <c r="I57" s="86">
        <f t="shared" si="0"/>
        <v>0</v>
      </c>
      <c r="J57" s="86">
        <f>INDEX('dmc2564 ข้อมูลดิบ'!$C$3:$CR$167,MATCH($C59,'dmc2564 ข้อมูลดิบ'!$C$3:$C$165,0),19)</f>
        <v>10</v>
      </c>
      <c r="K57" s="86">
        <f>INDEX('dmc2564 ข้อมูลดิบ'!$C$3:$CR$167,MATCH($C59,'dmc2564 ข้อมูลดิบ'!$C$3:$C$165,0),23)</f>
        <v>8</v>
      </c>
      <c r="L57" s="100">
        <f>INDEX('dmc2564 ข้อมูลดิบ'!$C$3:$CR$167,MATCH($C59,'dmc2564 ข้อมูลดิบ'!$C$3:$C$165,0),27)</f>
        <v>7</v>
      </c>
      <c r="M57" s="86">
        <f>INDEX('dmc2564 ข้อมูลดิบ'!$C$3:$CR$167,MATCH($C59,'dmc2564 ข้อมูลดิบ'!$C$3:$C$165,0),31)</f>
        <v>6</v>
      </c>
      <c r="N57" s="86">
        <f>INDEX('dmc2564 ข้อมูลดิบ'!$C$3:$CR$167,MATCH($C59,'dmc2564 ข้อมูลดิบ'!$C$3:$C$165,0),35)</f>
        <v>10</v>
      </c>
      <c r="O57" s="86">
        <f>INDEX('dmc2564 ข้อมูลดิบ'!$C$3:$CR$167,MATCH($C59,'dmc2564 ข้อมูลดิบ'!$C$3:$C$165,0),39)</f>
        <v>13</v>
      </c>
      <c r="P57" s="86">
        <f t="shared" si="1"/>
        <v>54</v>
      </c>
      <c r="Q57" s="86">
        <f>INDEX('dmc2564 ข้อมูลดิบ'!$C$3:$CR$167,MATCH($C59,'dmc2564 ข้อมูลดิบ'!$C$3:$C$165,0),47)</f>
        <v>8</v>
      </c>
      <c r="R57" s="86">
        <f>INDEX('dmc2564 ข้อมูลดิบ'!$C$3:$CR$167,MATCH($C59,'dmc2564 ข้อมูลดิบ'!$C$3:$C$165,0),51)</f>
        <v>4</v>
      </c>
      <c r="S57" s="86">
        <f>INDEX('dmc2564 ข้อมูลดิบ'!$C$3:$CR$167,MATCH($C59,'dmc2564 ข้อมูลดิบ'!$C$3:$C$165,0),55)</f>
        <v>6</v>
      </c>
      <c r="T57" s="86">
        <f t="shared" si="2"/>
        <v>18</v>
      </c>
      <c r="U57" s="101">
        <f t="shared" si="3"/>
        <v>72</v>
      </c>
    </row>
    <row r="58" spans="2:21" ht="21" customHeight="1">
      <c r="B58" s="102"/>
      <c r="C58" s="103" t="s">
        <v>235</v>
      </c>
      <c r="D58" s="99" t="s">
        <v>20</v>
      </c>
      <c r="E58" s="86">
        <f>VLOOKUP(C59,'จำนวนครู 25มิย64'!$A$3:$E$164,4,TRUE)</f>
        <v>9</v>
      </c>
      <c r="F58" s="104">
        <f>INDEX('dmc2564 ข้อมูลดิบ'!$C$3:$CR$167,MATCH($C59,'dmc2564 ข้อมูลดิบ'!$C$3:$C$165,0),4)</f>
        <v>0</v>
      </c>
      <c r="G58" s="104">
        <f>INDEX('dmc2564 ข้อมูลดิบ'!$C$3:$CR$167,MATCH($C59,'dmc2564 ข้อมูลดิบ'!$C$3:$C$165,0),8)</f>
        <v>0</v>
      </c>
      <c r="H58" s="104">
        <f>INDEX('dmc2564 ข้อมูลดิบ'!$C$3:$CR$167,MATCH($C59,'dmc2564 ข้อมูลดิบ'!$C$3:$C$165,0),12)</f>
        <v>0</v>
      </c>
      <c r="I58" s="104">
        <f t="shared" si="0"/>
        <v>0</v>
      </c>
      <c r="J58" s="104">
        <f>INDEX('dmc2564 ข้อมูลดิบ'!$C$3:$CR$167,MATCH($C59,'dmc2564 ข้อมูลดิบ'!$C$3:$C$165,0),20)</f>
        <v>7</v>
      </c>
      <c r="K58" s="104">
        <f>INDEX('dmc2564 ข้อมูลดิบ'!$C$3:$CR$167,MATCH($C59,'dmc2564 ข้อมูลดิบ'!$C$3:$C$165,0),24)</f>
        <v>9</v>
      </c>
      <c r="L58" s="105">
        <f>INDEX('dmc2564 ข้อมูลดิบ'!$C$3:$CR$167,MATCH($C59,'dmc2564 ข้อมูลดิบ'!$C$3:$C$165,0),28)</f>
        <v>5</v>
      </c>
      <c r="M58" s="104">
        <f>INDEX('dmc2564 ข้อมูลดิบ'!$C$3:$CR$167,MATCH($C59,'dmc2564 ข้อมูลดิบ'!$C$3:$C$165,0),32)</f>
        <v>10</v>
      </c>
      <c r="N58" s="104">
        <f>INDEX('dmc2564 ข้อมูลดิบ'!$C$3:$CR$167,MATCH($C59,'dmc2564 ข้อมูลดิบ'!$C$3:$C$165,0),36)</f>
        <v>8</v>
      </c>
      <c r="O58" s="104">
        <f>INDEX('dmc2564 ข้อมูลดิบ'!$C$3:$CR$167,MATCH($C59,'dmc2564 ข้อมูลดิบ'!$C$3:$C$165,0),40)</f>
        <v>3</v>
      </c>
      <c r="P58" s="104">
        <f t="shared" si="1"/>
        <v>42</v>
      </c>
      <c r="Q58" s="104">
        <f>INDEX('dmc2564 ข้อมูลดิบ'!$C$3:$CR$167,MATCH($C59,'dmc2564 ข้อมูลดิบ'!$C$3:$C$165,0),48)</f>
        <v>10</v>
      </c>
      <c r="R58" s="104">
        <f>INDEX('dmc2564 ข้อมูลดิบ'!$C$3:$CR$167,MATCH($C59,'dmc2564 ข้อมูลดิบ'!$C$3:$C$165,0),52)</f>
        <v>8</v>
      </c>
      <c r="S58" s="104">
        <f>INDEX('dmc2564 ข้อมูลดิบ'!$C$3:$CR$167,MATCH($C59,'dmc2564 ข้อมูลดิบ'!$C$3:$C$165,0),56)</f>
        <v>5</v>
      </c>
      <c r="T58" s="104">
        <f t="shared" si="2"/>
        <v>23</v>
      </c>
      <c r="U58" s="106">
        <f t="shared" si="3"/>
        <v>65</v>
      </c>
    </row>
    <row r="59" spans="2:21" ht="21" customHeight="1">
      <c r="B59" s="102"/>
      <c r="C59" s="103">
        <v>64020172</v>
      </c>
      <c r="D59" s="145" t="s">
        <v>1</v>
      </c>
      <c r="E59" s="107">
        <f t="shared" ref="E59:T59" si="17">E57+E58</f>
        <v>14</v>
      </c>
      <c r="F59" s="106">
        <f t="shared" si="17"/>
        <v>0</v>
      </c>
      <c r="G59" s="106">
        <f t="shared" si="17"/>
        <v>0</v>
      </c>
      <c r="H59" s="106">
        <f t="shared" si="17"/>
        <v>0</v>
      </c>
      <c r="I59" s="106">
        <f t="shared" si="17"/>
        <v>0</v>
      </c>
      <c r="J59" s="106">
        <f t="shared" si="17"/>
        <v>17</v>
      </c>
      <c r="K59" s="106">
        <f t="shared" si="17"/>
        <v>17</v>
      </c>
      <c r="L59" s="108">
        <f t="shared" si="17"/>
        <v>12</v>
      </c>
      <c r="M59" s="106">
        <f t="shared" si="17"/>
        <v>16</v>
      </c>
      <c r="N59" s="106">
        <f t="shared" si="17"/>
        <v>18</v>
      </c>
      <c r="O59" s="106">
        <f t="shared" si="17"/>
        <v>16</v>
      </c>
      <c r="P59" s="106">
        <f t="shared" si="17"/>
        <v>96</v>
      </c>
      <c r="Q59" s="106">
        <f t="shared" si="17"/>
        <v>18</v>
      </c>
      <c r="R59" s="106">
        <f t="shared" si="17"/>
        <v>12</v>
      </c>
      <c r="S59" s="106">
        <f t="shared" si="17"/>
        <v>11</v>
      </c>
      <c r="T59" s="106">
        <f t="shared" si="17"/>
        <v>41</v>
      </c>
      <c r="U59" s="106">
        <f t="shared" si="3"/>
        <v>137</v>
      </c>
    </row>
    <row r="60" spans="2:21" ht="21" customHeight="1" thickBot="1">
      <c r="B60" s="109"/>
      <c r="C60" s="179" t="s">
        <v>497</v>
      </c>
      <c r="D60" s="110" t="s">
        <v>15</v>
      </c>
      <c r="E60" s="111"/>
      <c r="F60" s="112">
        <f>INDEX('dmc2564 ข้อมูลดิบ'!$C$3:$CR$167,MATCH($C59,'dmc2564 ข้อมูลดิบ'!$C$3:$C$165,0),6)</f>
        <v>0</v>
      </c>
      <c r="G60" s="112">
        <f>INDEX('dmc2564 ข้อมูลดิบ'!$C$3:$CR$167,MATCH($C59,'dmc2564 ข้อมูลดิบ'!$C$3:$C$165,0),10)</f>
        <v>0</v>
      </c>
      <c r="H60" s="112">
        <f>INDEX('dmc2564 ข้อมูลดิบ'!$C$3:$CR$167,MATCH($C59,'dmc2564 ข้อมูลดิบ'!$C$3:$C$165,0),14)</f>
        <v>0</v>
      </c>
      <c r="I60" s="112">
        <f>SUM(F60:H60)</f>
        <v>0</v>
      </c>
      <c r="J60" s="112">
        <f>INDEX('dmc2564 ข้อมูลดิบ'!$C$3:$CR$167,MATCH($C59,'dmc2564 ข้อมูลดิบ'!$C$3:$C$165,0),22)</f>
        <v>1</v>
      </c>
      <c r="K60" s="112">
        <f>INDEX('dmc2564 ข้อมูลดิบ'!$C$3:$CR$167,MATCH($C59,'dmc2564 ข้อมูลดิบ'!$C$3:$C$165,0),26)</f>
        <v>1</v>
      </c>
      <c r="L60" s="111">
        <f>INDEX('dmc2564 ข้อมูลดิบ'!$C$3:$CR$167,MATCH($C59,'dmc2564 ข้อมูลดิบ'!$C$3:$C$165,0),30)</f>
        <v>1</v>
      </c>
      <c r="M60" s="112">
        <f>INDEX('dmc2564 ข้อมูลดิบ'!$C$3:$CR$167,MATCH($C59,'dmc2564 ข้อมูลดิบ'!$C$3:$C$165,0),34)</f>
        <v>1</v>
      </c>
      <c r="N60" s="112">
        <f>INDEX('dmc2564 ข้อมูลดิบ'!$C$3:$CR$167,MATCH($C59,'dmc2564 ข้อมูลดิบ'!$C$3:$C$165,0),38)</f>
        <v>1</v>
      </c>
      <c r="O60" s="112">
        <f>INDEX('dmc2564 ข้อมูลดิบ'!$C$3:$CR$167,MATCH($C59,'dmc2564 ข้อมูลดิบ'!$C$3:$C$165,0),42)</f>
        <v>1</v>
      </c>
      <c r="P60" s="112">
        <f>J60+K60+L60+M60+N60+O60</f>
        <v>6</v>
      </c>
      <c r="Q60" s="112">
        <f>INDEX('dmc2564 ข้อมูลดิบ'!$C$3:$CR$167,MATCH($C59,'dmc2564 ข้อมูลดิบ'!$C$3:$C$165,0),50)</f>
        <v>1</v>
      </c>
      <c r="R60" s="112">
        <f>INDEX('dmc2564 ข้อมูลดิบ'!$C$3:$CR$167,MATCH($C59,'dmc2564 ข้อมูลดิบ'!$C$3:$C$165,0),54)</f>
        <v>1</v>
      </c>
      <c r="S60" s="112">
        <f>INDEX('dmc2564 ข้อมูลดิบ'!$C$3:$CR$167,MATCH($C59,'dmc2564 ข้อมูลดิบ'!$C$3:$C$165,0),58)</f>
        <v>1</v>
      </c>
      <c r="T60" s="112">
        <f>Q60+R60+S60</f>
        <v>3</v>
      </c>
      <c r="U60" s="113">
        <f t="shared" si="3"/>
        <v>9</v>
      </c>
    </row>
    <row r="61" spans="2:21" ht="21" customHeight="1" thickTop="1">
      <c r="B61" s="428" t="s">
        <v>13</v>
      </c>
      <c r="C61" s="429"/>
      <c r="D61" s="131" t="s">
        <v>18</v>
      </c>
      <c r="E61" s="132">
        <f t="shared" ref="E61:S61" si="18">E5+E9+E13+E17+E21+E25+E29+E33+E37+E41+E45+E49+E53+E57</f>
        <v>27</v>
      </c>
      <c r="F61" s="132">
        <f t="shared" si="18"/>
        <v>38</v>
      </c>
      <c r="G61" s="132">
        <f t="shared" si="18"/>
        <v>81</v>
      </c>
      <c r="H61" s="132">
        <f t="shared" si="18"/>
        <v>96</v>
      </c>
      <c r="I61" s="133">
        <f t="shared" si="18"/>
        <v>215</v>
      </c>
      <c r="J61" s="132">
        <f t="shared" si="18"/>
        <v>122</v>
      </c>
      <c r="K61" s="132">
        <f t="shared" si="18"/>
        <v>103</v>
      </c>
      <c r="L61" s="132">
        <f t="shared" si="18"/>
        <v>115</v>
      </c>
      <c r="M61" s="132">
        <f t="shared" si="18"/>
        <v>145</v>
      </c>
      <c r="N61" s="132">
        <f t="shared" si="18"/>
        <v>117</v>
      </c>
      <c r="O61" s="132">
        <f t="shared" si="18"/>
        <v>153</v>
      </c>
      <c r="P61" s="133">
        <f t="shared" si="18"/>
        <v>755</v>
      </c>
      <c r="Q61" s="132">
        <f t="shared" si="18"/>
        <v>32</v>
      </c>
      <c r="R61" s="132">
        <f t="shared" si="18"/>
        <v>22</v>
      </c>
      <c r="S61" s="132">
        <f t="shared" si="18"/>
        <v>29</v>
      </c>
      <c r="T61" s="133">
        <f>T5+T9+T13+T17+T21+T25+T29+T33+T37+T41+T45+T49+T53+T57</f>
        <v>83</v>
      </c>
      <c r="U61" s="134">
        <f>U5+U9+U13+U17+U21+U25+U29+U33+U37+U41+U45+U49+U53+U57</f>
        <v>1053</v>
      </c>
    </row>
    <row r="62" spans="2:21" ht="21" customHeight="1">
      <c r="B62" s="430"/>
      <c r="C62" s="431"/>
      <c r="D62" s="131" t="s">
        <v>20</v>
      </c>
      <c r="E62" s="132">
        <f t="shared" ref="E62:U63" si="19">E6+E10+E14+E18+E22+E26+E30+E34+E38+E42+E46+E50+E54+E58</f>
        <v>91</v>
      </c>
      <c r="F62" s="132">
        <f t="shared" si="19"/>
        <v>43</v>
      </c>
      <c r="G62" s="132">
        <f t="shared" si="19"/>
        <v>77</v>
      </c>
      <c r="H62" s="132">
        <f t="shared" si="19"/>
        <v>99</v>
      </c>
      <c r="I62" s="133">
        <f t="shared" si="19"/>
        <v>219</v>
      </c>
      <c r="J62" s="132">
        <f t="shared" si="19"/>
        <v>116</v>
      </c>
      <c r="K62" s="132">
        <f t="shared" si="19"/>
        <v>122</v>
      </c>
      <c r="L62" s="132">
        <f t="shared" si="19"/>
        <v>102</v>
      </c>
      <c r="M62" s="132">
        <f t="shared" si="19"/>
        <v>124</v>
      </c>
      <c r="N62" s="132">
        <f t="shared" si="19"/>
        <v>114</v>
      </c>
      <c r="O62" s="132">
        <f t="shared" si="19"/>
        <v>98</v>
      </c>
      <c r="P62" s="133">
        <f t="shared" si="19"/>
        <v>676</v>
      </c>
      <c r="Q62" s="132">
        <f t="shared" si="19"/>
        <v>23</v>
      </c>
      <c r="R62" s="132">
        <f t="shared" si="19"/>
        <v>17</v>
      </c>
      <c r="S62" s="132">
        <f t="shared" si="19"/>
        <v>16</v>
      </c>
      <c r="T62" s="133">
        <f>T6+T10+T14+T18+T22+T26+T30+T34+T38+T42+T46+T50+T54+T58</f>
        <v>56</v>
      </c>
      <c r="U62" s="134">
        <f t="shared" si="19"/>
        <v>951</v>
      </c>
    </row>
    <row r="63" spans="2:21" ht="21" customHeight="1">
      <c r="B63" s="430"/>
      <c r="C63" s="431"/>
      <c r="D63" s="136" t="s">
        <v>1</v>
      </c>
      <c r="E63" s="133">
        <f t="shared" ref="E63:S63" si="20">E61+E62</f>
        <v>118</v>
      </c>
      <c r="F63" s="133">
        <f t="shared" si="20"/>
        <v>81</v>
      </c>
      <c r="G63" s="133">
        <f t="shared" si="20"/>
        <v>158</v>
      </c>
      <c r="H63" s="133">
        <f t="shared" si="20"/>
        <v>195</v>
      </c>
      <c r="I63" s="133">
        <f t="shared" si="20"/>
        <v>434</v>
      </c>
      <c r="J63" s="133">
        <f t="shared" si="20"/>
        <v>238</v>
      </c>
      <c r="K63" s="133">
        <f t="shared" si="20"/>
        <v>225</v>
      </c>
      <c r="L63" s="133">
        <f t="shared" si="20"/>
        <v>217</v>
      </c>
      <c r="M63" s="133">
        <f t="shared" si="20"/>
        <v>269</v>
      </c>
      <c r="N63" s="133">
        <f t="shared" si="20"/>
        <v>231</v>
      </c>
      <c r="O63" s="133">
        <f t="shared" si="20"/>
        <v>251</v>
      </c>
      <c r="P63" s="134">
        <f t="shared" si="19"/>
        <v>1431</v>
      </c>
      <c r="Q63" s="133">
        <f t="shared" si="20"/>
        <v>55</v>
      </c>
      <c r="R63" s="133">
        <f t="shared" si="20"/>
        <v>39</v>
      </c>
      <c r="S63" s="133">
        <f t="shared" si="20"/>
        <v>45</v>
      </c>
      <c r="T63" s="134">
        <f>T7+T11+T15+T19+T23+T27+T31+T35+T39+T43+T47+T51+T55+T59</f>
        <v>139</v>
      </c>
      <c r="U63" s="134">
        <f>U7+U11+U15+U19+U23+U27+U31+U35+U39+U43+U47+U51+U55+U59</f>
        <v>2004</v>
      </c>
    </row>
    <row r="64" spans="2:21" ht="21" customHeight="1" thickBot="1">
      <c r="B64" s="432"/>
      <c r="C64" s="433"/>
      <c r="D64" s="137" t="s">
        <v>15</v>
      </c>
      <c r="E64" s="139"/>
      <c r="F64" s="139">
        <f t="shared" ref="F64:S64" si="21">F8+F12+F16+F20+F28+F32+F40+F44+F48+F52+F56+F60+F36+F24</f>
        <v>10</v>
      </c>
      <c r="G64" s="139">
        <f t="shared" si="21"/>
        <v>14</v>
      </c>
      <c r="H64" s="139">
        <f t="shared" si="21"/>
        <v>16</v>
      </c>
      <c r="I64" s="139">
        <f t="shared" si="21"/>
        <v>40</v>
      </c>
      <c r="J64" s="139">
        <f t="shared" si="21"/>
        <v>17</v>
      </c>
      <c r="K64" s="139">
        <f t="shared" si="21"/>
        <v>16</v>
      </c>
      <c r="L64" s="139">
        <f t="shared" si="21"/>
        <v>16</v>
      </c>
      <c r="M64" s="139">
        <f t="shared" si="21"/>
        <v>18</v>
      </c>
      <c r="N64" s="139">
        <f t="shared" si="21"/>
        <v>17</v>
      </c>
      <c r="O64" s="139">
        <f t="shared" si="21"/>
        <v>16</v>
      </c>
      <c r="P64" s="139">
        <f t="shared" si="21"/>
        <v>100</v>
      </c>
      <c r="Q64" s="139">
        <f t="shared" si="21"/>
        <v>2</v>
      </c>
      <c r="R64" s="139">
        <f t="shared" si="21"/>
        <v>2</v>
      </c>
      <c r="S64" s="139">
        <f t="shared" si="21"/>
        <v>2</v>
      </c>
      <c r="T64" s="139">
        <f>T8+T12+T16+T20+T28+T32+T40+T44+T48+T52+T56+T60+T36+T24</f>
        <v>6</v>
      </c>
      <c r="U64" s="139">
        <f>I64+P64+T64</f>
        <v>146</v>
      </c>
    </row>
    <row r="65" ht="21" customHeight="1" thickTop="1"/>
  </sheetData>
  <mergeCells count="9">
    <mergeCell ref="B61:C64"/>
    <mergeCell ref="B3:B4"/>
    <mergeCell ref="C1:U1"/>
    <mergeCell ref="C2:U2"/>
    <mergeCell ref="C3:C4"/>
    <mergeCell ref="F3:I3"/>
    <mergeCell ref="J3:P3"/>
    <mergeCell ref="Q3:T3"/>
    <mergeCell ref="U3:U4"/>
  </mergeCells>
  <phoneticPr fontId="5" type="noConversion"/>
  <pageMargins left="0.19685039370078741" right="0.15748031496062992" top="0.55118110236220474" bottom="0.55118110236220474" header="0.31496062992125984" footer="0.31496062992125984"/>
  <pageSetup paperSize="9" firstPageNumber="29" orientation="landscape" useFirstPageNumber="1" horizontalDpi="4294967293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  <rowBreaks count="2" manualBreakCount="2">
    <brk id="24" max="20" man="1"/>
    <brk id="44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6" tint="0.59999389629810485"/>
  </sheetPr>
  <dimension ref="B1:U109"/>
  <sheetViews>
    <sheetView zoomScaleNormal="100" zoomScaleSheetLayoutView="100" workbookViewId="0"/>
  </sheetViews>
  <sheetFormatPr defaultColWidth="9.109375" defaultRowHeight="21" customHeight="1"/>
  <cols>
    <col min="1" max="1" width="1.6640625" style="96" customWidth="1"/>
    <col min="2" max="2" width="5.6640625" style="141" customWidth="1"/>
    <col min="3" max="3" width="28.6640625" style="96" customWidth="1"/>
    <col min="4" max="4" width="5.6640625" style="142" customWidth="1"/>
    <col min="5" max="5" width="5.6640625" style="143" customWidth="1"/>
    <col min="6" max="8" width="5.6640625" style="96" customWidth="1"/>
    <col min="9" max="9" width="6.6640625" style="143" customWidth="1"/>
    <col min="10" max="12" width="5.6640625" style="96" customWidth="1"/>
    <col min="13" max="13" width="5.6640625" style="143" customWidth="1"/>
    <col min="14" max="15" width="5.6640625" style="96" customWidth="1"/>
    <col min="16" max="16" width="6.6640625" style="143" customWidth="1"/>
    <col min="17" max="20" width="5.6640625" style="96" customWidth="1"/>
    <col min="21" max="21" width="8.6640625" style="144" customWidth="1"/>
    <col min="22" max="22" width="6" style="96" customWidth="1"/>
    <col min="23" max="23" width="6.44140625" style="96" customWidth="1"/>
    <col min="24" max="24" width="5.44140625" style="96" customWidth="1"/>
    <col min="25" max="25" width="6.6640625" style="96" customWidth="1"/>
    <col min="26" max="26" width="7.33203125" style="96" customWidth="1"/>
    <col min="27" max="27" width="6.5546875" style="96" customWidth="1"/>
    <col min="28" max="28" width="5.88671875" style="96" customWidth="1"/>
    <col min="29" max="29" width="5.33203125" style="96" customWidth="1"/>
    <col min="30" max="30" width="6.33203125" style="96" customWidth="1"/>
    <col min="31" max="31" width="6.88671875" style="96" customWidth="1"/>
    <col min="32" max="32" width="6.33203125" style="96" customWidth="1"/>
    <col min="33" max="33" width="6.88671875" style="96" customWidth="1"/>
    <col min="34" max="16384" width="9.109375" style="96"/>
  </cols>
  <sheetData>
    <row r="1" spans="2:21" ht="24" customHeight="1">
      <c r="B1" s="95"/>
      <c r="C1" s="434" t="s">
        <v>624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2:21" ht="24" customHeight="1">
      <c r="B2" s="95"/>
      <c r="C2" s="435" t="s">
        <v>461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2:21" s="170" customFormat="1" ht="24" customHeight="1">
      <c r="B3" s="436" t="s">
        <v>0</v>
      </c>
      <c r="C3" s="436" t="s">
        <v>260</v>
      </c>
      <c r="D3" s="331" t="s">
        <v>14</v>
      </c>
      <c r="E3" s="333" t="s">
        <v>431</v>
      </c>
      <c r="F3" s="438" t="s">
        <v>565</v>
      </c>
      <c r="G3" s="438"/>
      <c r="H3" s="438"/>
      <c r="I3" s="439"/>
      <c r="J3" s="440" t="s">
        <v>566</v>
      </c>
      <c r="K3" s="438"/>
      <c r="L3" s="438"/>
      <c r="M3" s="438"/>
      <c r="N3" s="438"/>
      <c r="O3" s="438"/>
      <c r="P3" s="439"/>
      <c r="Q3" s="440" t="s">
        <v>567</v>
      </c>
      <c r="R3" s="438"/>
      <c r="S3" s="438"/>
      <c r="T3" s="439"/>
      <c r="U3" s="443" t="s">
        <v>13</v>
      </c>
    </row>
    <row r="4" spans="2:21" s="170" customFormat="1" ht="24" customHeight="1">
      <c r="B4" s="437"/>
      <c r="C4" s="437"/>
      <c r="D4" s="374" t="s">
        <v>15</v>
      </c>
      <c r="E4" s="334" t="s">
        <v>16</v>
      </c>
      <c r="F4" s="190" t="s">
        <v>8</v>
      </c>
      <c r="G4" s="190" t="s">
        <v>9</v>
      </c>
      <c r="H4" s="190" t="s">
        <v>300</v>
      </c>
      <c r="I4" s="191" t="s">
        <v>1</v>
      </c>
      <c r="J4" s="190" t="s">
        <v>2</v>
      </c>
      <c r="K4" s="190" t="s">
        <v>3</v>
      </c>
      <c r="L4" s="190" t="s">
        <v>4</v>
      </c>
      <c r="M4" s="191" t="s">
        <v>5</v>
      </c>
      <c r="N4" s="190" t="s">
        <v>6</v>
      </c>
      <c r="O4" s="190" t="s">
        <v>7</v>
      </c>
      <c r="P4" s="191" t="s">
        <v>1</v>
      </c>
      <c r="Q4" s="190" t="s">
        <v>10</v>
      </c>
      <c r="R4" s="190" t="s">
        <v>11</v>
      </c>
      <c r="S4" s="190" t="s">
        <v>12</v>
      </c>
      <c r="T4" s="190" t="s">
        <v>1</v>
      </c>
      <c r="U4" s="444"/>
    </row>
    <row r="5" spans="2:21" ht="21" customHeight="1">
      <c r="B5" s="97">
        <v>1</v>
      </c>
      <c r="C5" s="98" t="s">
        <v>77</v>
      </c>
      <c r="D5" s="99" t="s">
        <v>18</v>
      </c>
      <c r="E5" s="86">
        <f>VLOOKUP(C7,'จำนวนครู 25มิย64'!$A$3:$E$164,3,TRUE)</f>
        <v>3</v>
      </c>
      <c r="F5" s="86">
        <f>INDEX('dmc2564 ข้อมูลดิบ'!$C$3:$CR$167,MATCH($C7,'dmc2564 ข้อมูลดิบ'!$C$3:$C$165,0),3)</f>
        <v>0</v>
      </c>
      <c r="G5" s="86">
        <f>INDEX('dmc2564 ข้อมูลดิบ'!$C$3:$CR$167,MATCH($C7,'dmc2564 ข้อมูลดิบ'!$C$3:$C$165,0),7)</f>
        <v>10</v>
      </c>
      <c r="H5" s="86">
        <f>INDEX('dmc2564 ข้อมูลดิบ'!$C$3:$CR$167,MATCH($C7,'dmc2564 ข้อมูลดิบ'!$C$3:$C$165,0),11)</f>
        <v>9</v>
      </c>
      <c r="I5" s="86">
        <f t="shared" ref="I5:I66" si="0">SUM(F5:H5)</f>
        <v>19</v>
      </c>
      <c r="J5" s="86">
        <f>INDEX('dmc2564 ข้อมูลดิบ'!$C$3:$CR$167,MATCH($C7,'dmc2564 ข้อมูลดิบ'!$C$3:$C$165,0),19)</f>
        <v>4</v>
      </c>
      <c r="K5" s="86">
        <f>INDEX('dmc2564 ข้อมูลดิบ'!$C$3:$CR$167,MATCH($C7,'dmc2564 ข้อมูลดิบ'!$C$3:$C$165,0),23)</f>
        <v>13</v>
      </c>
      <c r="L5" s="100">
        <f>INDEX('dmc2564 ข้อมูลดิบ'!$C$3:$CR$167,MATCH($C7,'dmc2564 ข้อมูลดิบ'!$C$3:$C$165,0),27)</f>
        <v>9</v>
      </c>
      <c r="M5" s="86">
        <f>INDEX('dmc2564 ข้อมูลดิบ'!$C$3:$CR$167,MATCH($C7,'dmc2564 ข้อมูลดิบ'!$C$3:$C$165,0),31)</f>
        <v>6</v>
      </c>
      <c r="N5" s="86">
        <f>INDEX('dmc2564 ข้อมูลดิบ'!$C$3:$CR$167,MATCH($C7,'dmc2564 ข้อมูลดิบ'!$C$3:$C$165,0),35)</f>
        <v>2</v>
      </c>
      <c r="O5" s="86">
        <f>INDEX('dmc2564 ข้อมูลดิบ'!$C$3:$CR$167,MATCH($C7,'dmc2564 ข้อมูลดิบ'!$C$3:$C$165,0),39)</f>
        <v>13</v>
      </c>
      <c r="P5" s="86">
        <f t="shared" ref="P5:P66" si="1">J5+K5+L5+M5+N5+O5</f>
        <v>47</v>
      </c>
      <c r="Q5" s="86">
        <f>INDEX('dmc2564 ข้อมูลดิบ'!$C$3:$CR$167,MATCH($C7,'dmc2564 ข้อมูลดิบ'!$C$3:$C$165,0),47)</f>
        <v>15</v>
      </c>
      <c r="R5" s="86">
        <f>INDEX('dmc2564 ข้อมูลดิบ'!$C$3:$CR$167,MATCH($C7,'dmc2564 ข้อมูลดิบ'!$C$3:$C$165,0),51)</f>
        <v>12</v>
      </c>
      <c r="S5" s="86">
        <f>INDEX('dmc2564 ข้อมูลดิบ'!$C$3:$CR$167,MATCH($C7,'dmc2564 ข้อมูลดิบ'!$C$3:$C$165,0),55)</f>
        <v>22</v>
      </c>
      <c r="T5" s="86">
        <f t="shared" ref="T5:T66" si="2">Q5+R5+S5</f>
        <v>49</v>
      </c>
      <c r="U5" s="101">
        <f t="shared" ref="U5:U68" si="3">I5+P5+T5</f>
        <v>115</v>
      </c>
    </row>
    <row r="6" spans="2:21" ht="21" customHeight="1">
      <c r="B6" s="102"/>
      <c r="C6" s="103" t="s">
        <v>557</v>
      </c>
      <c r="D6" s="99" t="s">
        <v>20</v>
      </c>
      <c r="E6" s="86">
        <f>VLOOKUP(C7,'จำนวนครู 25มิย64'!$A$3:$E$164,4,TRUE)</f>
        <v>12</v>
      </c>
      <c r="F6" s="104">
        <f>INDEX('dmc2564 ข้อมูลดิบ'!$C$3:$CR$167,MATCH($C7,'dmc2564 ข้อมูลดิบ'!$C$3:$C$165,0),4)</f>
        <v>0</v>
      </c>
      <c r="G6" s="104">
        <f>INDEX('dmc2564 ข้อมูลดิบ'!$C$3:$CR$167,MATCH($C7,'dmc2564 ข้อมูลดิบ'!$C$3:$C$165,0),8)</f>
        <v>9</v>
      </c>
      <c r="H6" s="104">
        <f>INDEX('dmc2564 ข้อมูลดิบ'!$C$3:$CR$167,MATCH($C7,'dmc2564 ข้อมูลดิบ'!$C$3:$C$165,0),12)</f>
        <v>8</v>
      </c>
      <c r="I6" s="104">
        <f t="shared" si="0"/>
        <v>17</v>
      </c>
      <c r="J6" s="104">
        <f>INDEX('dmc2564 ข้อมูลดิบ'!$C$3:$CR$167,MATCH($C7,'dmc2564 ข้อมูลดิบ'!$C$3:$C$165,0),20)</f>
        <v>7</v>
      </c>
      <c r="K6" s="104">
        <f>INDEX('dmc2564 ข้อมูลดิบ'!$C$3:$CR$167,MATCH($C7,'dmc2564 ข้อมูลดิบ'!$C$3:$C$165,0),24)</f>
        <v>8</v>
      </c>
      <c r="L6" s="105">
        <f>INDEX('dmc2564 ข้อมูลดิบ'!$C$3:$CR$167,MATCH($C7,'dmc2564 ข้อมูลดิบ'!$C$3:$C$165,0),28)</f>
        <v>6</v>
      </c>
      <c r="M6" s="104">
        <f>INDEX('dmc2564 ข้อมูลดิบ'!$C$3:$CR$167,MATCH($C7,'dmc2564 ข้อมูลดิบ'!$C$3:$C$165,0),32)</f>
        <v>9</v>
      </c>
      <c r="N6" s="104">
        <f>INDEX('dmc2564 ข้อมูลดิบ'!$C$3:$CR$167,MATCH($C7,'dmc2564 ข้อมูลดิบ'!$C$3:$C$165,0),36)</f>
        <v>9</v>
      </c>
      <c r="O6" s="104">
        <f>INDEX('dmc2564 ข้อมูลดิบ'!$C$3:$CR$167,MATCH($C7,'dmc2564 ข้อมูลดิบ'!$C$3:$C$165,0),40)</f>
        <v>10</v>
      </c>
      <c r="P6" s="104">
        <f t="shared" si="1"/>
        <v>49</v>
      </c>
      <c r="Q6" s="104">
        <f>INDEX('dmc2564 ข้อมูลดิบ'!$C$3:$CR$167,MATCH($C7,'dmc2564 ข้อมูลดิบ'!$C$3:$C$165,0),48)</f>
        <v>11</v>
      </c>
      <c r="R6" s="104">
        <f>INDEX('dmc2564 ข้อมูลดิบ'!$C$3:$CR$167,MATCH($C7,'dmc2564 ข้อมูลดิบ'!$C$3:$C$165,0),52)</f>
        <v>7</v>
      </c>
      <c r="S6" s="104">
        <f>INDEX('dmc2564 ข้อมูลดิบ'!$C$3:$CR$167,MATCH($C7,'dmc2564 ข้อมูลดิบ'!$C$3:$C$165,0),56)</f>
        <v>7</v>
      </c>
      <c r="T6" s="104">
        <f t="shared" si="2"/>
        <v>25</v>
      </c>
      <c r="U6" s="106">
        <f t="shared" si="3"/>
        <v>91</v>
      </c>
    </row>
    <row r="7" spans="2:21" ht="21" customHeight="1">
      <c r="B7" s="102"/>
      <c r="C7" s="103">
        <v>64020173</v>
      </c>
      <c r="D7" s="99" t="s">
        <v>1</v>
      </c>
      <c r="E7" s="107">
        <f t="shared" ref="E7:T7" si="4">E5+E6</f>
        <v>15</v>
      </c>
      <c r="F7" s="106">
        <f t="shared" si="4"/>
        <v>0</v>
      </c>
      <c r="G7" s="106">
        <f t="shared" si="4"/>
        <v>19</v>
      </c>
      <c r="H7" s="106">
        <f t="shared" si="4"/>
        <v>17</v>
      </c>
      <c r="I7" s="106">
        <f t="shared" si="4"/>
        <v>36</v>
      </c>
      <c r="J7" s="106">
        <f t="shared" si="4"/>
        <v>11</v>
      </c>
      <c r="K7" s="106">
        <f t="shared" si="4"/>
        <v>21</v>
      </c>
      <c r="L7" s="108">
        <f t="shared" si="4"/>
        <v>15</v>
      </c>
      <c r="M7" s="106">
        <f t="shared" si="4"/>
        <v>15</v>
      </c>
      <c r="N7" s="106">
        <f t="shared" si="4"/>
        <v>11</v>
      </c>
      <c r="O7" s="106">
        <f t="shared" si="4"/>
        <v>23</v>
      </c>
      <c r="P7" s="106">
        <f t="shared" si="4"/>
        <v>96</v>
      </c>
      <c r="Q7" s="106">
        <f t="shared" si="4"/>
        <v>26</v>
      </c>
      <c r="R7" s="106">
        <f t="shared" si="4"/>
        <v>19</v>
      </c>
      <c r="S7" s="106">
        <f t="shared" si="4"/>
        <v>29</v>
      </c>
      <c r="T7" s="106">
        <f t="shared" si="4"/>
        <v>74</v>
      </c>
      <c r="U7" s="106">
        <f t="shared" si="3"/>
        <v>206</v>
      </c>
    </row>
    <row r="8" spans="2:21" ht="21" customHeight="1" thickBot="1">
      <c r="B8" s="109"/>
      <c r="C8" s="179" t="s">
        <v>570</v>
      </c>
      <c r="D8" s="110" t="s">
        <v>15</v>
      </c>
      <c r="E8" s="111"/>
      <c r="F8" s="112">
        <f>INDEX('dmc2564 ข้อมูลดิบ'!$C$3:$CR$167,MATCH($C7,'dmc2564 ข้อมูลดิบ'!$C$3:$C$165,0),6)</f>
        <v>0</v>
      </c>
      <c r="G8" s="112">
        <f>INDEX('dmc2564 ข้อมูลดิบ'!$C$3:$CR$167,MATCH($C7,'dmc2564 ข้อมูลดิบ'!$C$3:$C$165,0),10)</f>
        <v>1</v>
      </c>
      <c r="H8" s="112">
        <f>INDEX('dmc2564 ข้อมูลดิบ'!$C$3:$CR$167,MATCH($C7,'dmc2564 ข้อมูลดิบ'!$C$3:$C$165,0),14)</f>
        <v>1</v>
      </c>
      <c r="I8" s="112">
        <f>SUM(F8:H8)</f>
        <v>2</v>
      </c>
      <c r="J8" s="112">
        <f>INDEX('dmc2564 ข้อมูลดิบ'!$C$3:$CR$167,MATCH($C7,'dmc2564 ข้อมูลดิบ'!$C$3:$C$165,0),22)</f>
        <v>1</v>
      </c>
      <c r="K8" s="112">
        <f>INDEX('dmc2564 ข้อมูลดิบ'!$C$3:$CR$167,MATCH($C7,'dmc2564 ข้อมูลดิบ'!$C$3:$C$165,0),26)</f>
        <v>1</v>
      </c>
      <c r="L8" s="111">
        <f>INDEX('dmc2564 ข้อมูลดิบ'!$C$3:$CR$167,MATCH($C7,'dmc2564 ข้อมูลดิบ'!$C$3:$C$165,0),30)</f>
        <v>1</v>
      </c>
      <c r="M8" s="112">
        <f>INDEX('dmc2564 ข้อมูลดิบ'!$C$3:$CR$167,MATCH($C7,'dmc2564 ข้อมูลดิบ'!$C$3:$C$165,0),34)</f>
        <v>1</v>
      </c>
      <c r="N8" s="112">
        <f>INDEX('dmc2564 ข้อมูลดิบ'!$C$3:$CR$167,MATCH($C7,'dmc2564 ข้อมูลดิบ'!$C$3:$C$165,0),38)</f>
        <v>1</v>
      </c>
      <c r="O8" s="112">
        <f>INDEX('dmc2564 ข้อมูลดิบ'!$C$3:$CR$167,MATCH($C7,'dmc2564 ข้อมูลดิบ'!$C$3:$C$165,0),42)</f>
        <v>1</v>
      </c>
      <c r="P8" s="112">
        <f>J8+K8+L8+M8+N8+O8</f>
        <v>6</v>
      </c>
      <c r="Q8" s="112">
        <f>INDEX('dmc2564 ข้อมูลดิบ'!$C$3:$CR$167,MATCH($C7,'dmc2564 ข้อมูลดิบ'!$C$3:$C$165,0),50)</f>
        <v>1</v>
      </c>
      <c r="R8" s="112">
        <f>INDEX('dmc2564 ข้อมูลดิบ'!$C$3:$CR$167,MATCH($C7,'dmc2564 ข้อมูลดิบ'!$C$3:$C$165,0),54)</f>
        <v>1</v>
      </c>
      <c r="S8" s="112">
        <f>INDEX('dmc2564 ข้อมูลดิบ'!$C$3:$CR$167,MATCH($C7,'dmc2564 ข้อมูลดิบ'!$C$3:$C$165,0),58)</f>
        <v>1</v>
      </c>
      <c r="T8" s="112">
        <f>Q8+R8+S8</f>
        <v>3</v>
      </c>
      <c r="U8" s="113">
        <f t="shared" si="3"/>
        <v>11</v>
      </c>
    </row>
    <row r="9" spans="2:21" ht="21" customHeight="1" thickTop="1">
      <c r="B9" s="114">
        <v>2</v>
      </c>
      <c r="C9" s="115" t="s">
        <v>78</v>
      </c>
      <c r="D9" s="116" t="s">
        <v>18</v>
      </c>
      <c r="E9" s="86">
        <f>VLOOKUP(C11,'จำนวนครู 25มิย64'!$A$3:$E$164,3,TRUE)</f>
        <v>2</v>
      </c>
      <c r="F9" s="86">
        <f>INDEX('dmc2564 ข้อมูลดิบ'!$C$3:$CR$167,MATCH($C11,'dmc2564 ข้อมูลดิบ'!$C$3:$C$165,0),3)</f>
        <v>0</v>
      </c>
      <c r="G9" s="86">
        <f>INDEX('dmc2564 ข้อมูลดิบ'!$C$3:$CR$167,MATCH($C11,'dmc2564 ข้อมูลดิบ'!$C$3:$C$165,0),7)</f>
        <v>5</v>
      </c>
      <c r="H9" s="86">
        <f>INDEX('dmc2564 ข้อมูลดิบ'!$C$3:$CR$167,MATCH($C11,'dmc2564 ข้อมูลดิบ'!$C$3:$C$165,0),11)</f>
        <v>5</v>
      </c>
      <c r="I9" s="86">
        <f t="shared" si="0"/>
        <v>10</v>
      </c>
      <c r="J9" s="86">
        <f>INDEX('dmc2564 ข้อมูลดิบ'!$C$3:$CR$167,MATCH($C11,'dmc2564 ข้อมูลดิบ'!$C$3:$C$165,0),19)</f>
        <v>8</v>
      </c>
      <c r="K9" s="86">
        <f>INDEX('dmc2564 ข้อมูลดิบ'!$C$3:$CR$167,MATCH($C11,'dmc2564 ข้อมูลดิบ'!$C$3:$C$165,0),23)</f>
        <v>4</v>
      </c>
      <c r="L9" s="100">
        <f>INDEX('dmc2564 ข้อมูลดิบ'!$C$3:$CR$167,MATCH($C11,'dmc2564 ข้อมูลดิบ'!$C$3:$C$165,0),27)</f>
        <v>5</v>
      </c>
      <c r="M9" s="86">
        <f>INDEX('dmc2564 ข้อมูลดิบ'!$C$3:$CR$167,MATCH($C11,'dmc2564 ข้อมูลดิบ'!$C$3:$C$165,0),31)</f>
        <v>5</v>
      </c>
      <c r="N9" s="86">
        <f>INDEX('dmc2564 ข้อมูลดิบ'!$C$3:$CR$167,MATCH($C11,'dmc2564 ข้อมูลดิบ'!$C$3:$C$165,0),35)</f>
        <v>8</v>
      </c>
      <c r="O9" s="86">
        <f>INDEX('dmc2564 ข้อมูลดิบ'!$C$3:$CR$167,MATCH($C11,'dmc2564 ข้อมูลดิบ'!$C$3:$C$165,0),39)</f>
        <v>2</v>
      </c>
      <c r="P9" s="86">
        <f t="shared" si="1"/>
        <v>32</v>
      </c>
      <c r="Q9" s="86">
        <f>INDEX('dmc2564 ข้อมูลดิบ'!$C$3:$CR$167,MATCH($C11,'dmc2564 ข้อมูลดิบ'!$C$3:$C$165,0),47)</f>
        <v>0</v>
      </c>
      <c r="R9" s="86">
        <f>INDEX('dmc2564 ข้อมูลดิบ'!$C$3:$CR$167,MATCH($C11,'dmc2564 ข้อมูลดิบ'!$C$3:$C$165,0),51)</f>
        <v>0</v>
      </c>
      <c r="S9" s="86">
        <f>INDEX('dmc2564 ข้อมูลดิบ'!$C$3:$CR$167,MATCH($C11,'dmc2564 ข้อมูลดิบ'!$C$3:$C$165,0),55)</f>
        <v>0</v>
      </c>
      <c r="T9" s="86">
        <f t="shared" si="2"/>
        <v>0</v>
      </c>
      <c r="U9" s="101">
        <f t="shared" si="3"/>
        <v>42</v>
      </c>
    </row>
    <row r="10" spans="2:21" ht="21" customHeight="1">
      <c r="B10" s="102"/>
      <c r="C10" s="103" t="s">
        <v>261</v>
      </c>
      <c r="D10" s="117" t="s">
        <v>20</v>
      </c>
      <c r="E10" s="86">
        <f>VLOOKUP(C11,'จำนวนครู 25มิย64'!$A$3:$E$164,4,TRUE)</f>
        <v>3</v>
      </c>
      <c r="F10" s="104">
        <f>INDEX('dmc2564 ข้อมูลดิบ'!$C$3:$CR$167,MATCH($C11,'dmc2564 ข้อมูลดิบ'!$C$3:$C$165,0),4)</f>
        <v>0</v>
      </c>
      <c r="G10" s="104">
        <f>INDEX('dmc2564 ข้อมูลดิบ'!$C$3:$CR$167,MATCH($C11,'dmc2564 ข้อมูลดิบ'!$C$3:$C$165,0),8)</f>
        <v>5</v>
      </c>
      <c r="H10" s="104">
        <f>INDEX('dmc2564 ข้อมูลดิบ'!$C$3:$CR$167,MATCH($C11,'dmc2564 ข้อมูลดิบ'!$C$3:$C$165,0),12)</f>
        <v>8</v>
      </c>
      <c r="I10" s="104">
        <f t="shared" si="0"/>
        <v>13</v>
      </c>
      <c r="J10" s="104">
        <f>INDEX('dmc2564 ข้อมูลดิบ'!$C$3:$CR$167,MATCH($C11,'dmc2564 ข้อมูลดิบ'!$C$3:$C$165,0),20)</f>
        <v>3</v>
      </c>
      <c r="K10" s="104">
        <f>INDEX('dmc2564 ข้อมูลดิบ'!$C$3:$CR$167,MATCH($C11,'dmc2564 ข้อมูลดิบ'!$C$3:$C$165,0),24)</f>
        <v>5</v>
      </c>
      <c r="L10" s="105">
        <f>INDEX('dmc2564 ข้อมูลดิบ'!$C$3:$CR$167,MATCH($C11,'dmc2564 ข้อมูลดิบ'!$C$3:$C$165,0),28)</f>
        <v>4</v>
      </c>
      <c r="M10" s="104">
        <f>INDEX('dmc2564 ข้อมูลดิบ'!$C$3:$CR$167,MATCH($C11,'dmc2564 ข้อมูลดิบ'!$C$3:$C$165,0),32)</f>
        <v>4</v>
      </c>
      <c r="N10" s="104">
        <f>INDEX('dmc2564 ข้อมูลดิบ'!$C$3:$CR$167,MATCH($C11,'dmc2564 ข้อมูลดิบ'!$C$3:$C$165,0),36)</f>
        <v>2</v>
      </c>
      <c r="O10" s="104">
        <f>INDEX('dmc2564 ข้อมูลดิบ'!$C$3:$CR$167,MATCH($C11,'dmc2564 ข้อมูลดิบ'!$C$3:$C$165,0),40)</f>
        <v>3</v>
      </c>
      <c r="P10" s="104">
        <f t="shared" si="1"/>
        <v>21</v>
      </c>
      <c r="Q10" s="104">
        <f>INDEX('dmc2564 ข้อมูลดิบ'!$C$3:$CR$167,MATCH($C11,'dmc2564 ข้อมูลดิบ'!$C$3:$C$165,0),48)</f>
        <v>0</v>
      </c>
      <c r="R10" s="104">
        <f>INDEX('dmc2564 ข้อมูลดิบ'!$C$3:$CR$167,MATCH($C11,'dmc2564 ข้อมูลดิบ'!$C$3:$C$165,0),52)</f>
        <v>0</v>
      </c>
      <c r="S10" s="104">
        <f>INDEX('dmc2564 ข้อมูลดิบ'!$C$3:$CR$167,MATCH($C11,'dmc2564 ข้อมูลดิบ'!$C$3:$C$165,0),56)</f>
        <v>0</v>
      </c>
      <c r="T10" s="104">
        <f t="shared" si="2"/>
        <v>0</v>
      </c>
      <c r="U10" s="106">
        <f t="shared" si="3"/>
        <v>34</v>
      </c>
    </row>
    <row r="11" spans="2:21" ht="21" customHeight="1">
      <c r="B11" s="102"/>
      <c r="C11" s="103">
        <v>64020174</v>
      </c>
      <c r="D11" s="99" t="s">
        <v>1</v>
      </c>
      <c r="E11" s="107">
        <f t="shared" ref="E11:T11" si="5">E9+E10</f>
        <v>5</v>
      </c>
      <c r="F11" s="106">
        <f t="shared" si="5"/>
        <v>0</v>
      </c>
      <c r="G11" s="106">
        <f t="shared" si="5"/>
        <v>10</v>
      </c>
      <c r="H11" s="106">
        <f t="shared" si="5"/>
        <v>13</v>
      </c>
      <c r="I11" s="106">
        <f t="shared" si="5"/>
        <v>23</v>
      </c>
      <c r="J11" s="106">
        <f t="shared" si="5"/>
        <v>11</v>
      </c>
      <c r="K11" s="106">
        <f t="shared" si="5"/>
        <v>9</v>
      </c>
      <c r="L11" s="108">
        <f t="shared" si="5"/>
        <v>9</v>
      </c>
      <c r="M11" s="106">
        <f t="shared" si="5"/>
        <v>9</v>
      </c>
      <c r="N11" s="106">
        <f t="shared" si="5"/>
        <v>10</v>
      </c>
      <c r="O11" s="106">
        <f t="shared" si="5"/>
        <v>5</v>
      </c>
      <c r="P11" s="106">
        <f t="shared" si="5"/>
        <v>53</v>
      </c>
      <c r="Q11" s="106">
        <f t="shared" si="5"/>
        <v>0</v>
      </c>
      <c r="R11" s="106">
        <f t="shared" si="5"/>
        <v>0</v>
      </c>
      <c r="S11" s="106">
        <f t="shared" si="5"/>
        <v>0</v>
      </c>
      <c r="T11" s="106">
        <f t="shared" si="5"/>
        <v>0</v>
      </c>
      <c r="U11" s="106">
        <f t="shared" si="3"/>
        <v>76</v>
      </c>
    </row>
    <row r="12" spans="2:21" ht="21" customHeight="1" thickBot="1">
      <c r="B12" s="109"/>
      <c r="C12" s="179" t="s">
        <v>571</v>
      </c>
      <c r="D12" s="110" t="s">
        <v>15</v>
      </c>
      <c r="E12" s="111"/>
      <c r="F12" s="112">
        <f>INDEX('dmc2564 ข้อมูลดิบ'!$C$3:$CR$167,MATCH($C11,'dmc2564 ข้อมูลดิบ'!$C$3:$C$165,0),6)</f>
        <v>0</v>
      </c>
      <c r="G12" s="112">
        <f>INDEX('dmc2564 ข้อมูลดิบ'!$C$3:$CR$167,MATCH($C11,'dmc2564 ข้อมูลดิบ'!$C$3:$C$165,0),10)</f>
        <v>1</v>
      </c>
      <c r="H12" s="112">
        <f>INDEX('dmc2564 ข้อมูลดิบ'!$C$3:$CR$167,MATCH($C11,'dmc2564 ข้อมูลดิบ'!$C$3:$C$165,0),14)</f>
        <v>1</v>
      </c>
      <c r="I12" s="112">
        <f>SUM(F12:H12)</f>
        <v>2</v>
      </c>
      <c r="J12" s="112">
        <f>INDEX('dmc2564 ข้อมูลดิบ'!$C$3:$CR$167,MATCH($C11,'dmc2564 ข้อมูลดิบ'!$C$3:$C$165,0),22)</f>
        <v>1</v>
      </c>
      <c r="K12" s="112">
        <f>INDEX('dmc2564 ข้อมูลดิบ'!$C$3:$CR$167,MATCH($C11,'dmc2564 ข้อมูลดิบ'!$C$3:$C$165,0),26)</f>
        <v>1</v>
      </c>
      <c r="L12" s="111">
        <f>INDEX('dmc2564 ข้อมูลดิบ'!$C$3:$CR$167,MATCH($C11,'dmc2564 ข้อมูลดิบ'!$C$3:$C$165,0),30)</f>
        <v>1</v>
      </c>
      <c r="M12" s="112">
        <f>INDEX('dmc2564 ข้อมูลดิบ'!$C$3:$CR$167,MATCH($C11,'dmc2564 ข้อมูลดิบ'!$C$3:$C$165,0),34)</f>
        <v>1</v>
      </c>
      <c r="N12" s="112">
        <f>INDEX('dmc2564 ข้อมูลดิบ'!$C$3:$CR$167,MATCH($C11,'dmc2564 ข้อมูลดิบ'!$C$3:$C$165,0),38)</f>
        <v>1</v>
      </c>
      <c r="O12" s="112">
        <f>INDEX('dmc2564 ข้อมูลดิบ'!$C$3:$CR$167,MATCH($C11,'dmc2564 ข้อมูลดิบ'!$C$3:$C$165,0),42)</f>
        <v>1</v>
      </c>
      <c r="P12" s="112">
        <f>J12+K12+L12+M12+N12+O12</f>
        <v>6</v>
      </c>
      <c r="Q12" s="112">
        <f>INDEX('dmc2564 ข้อมูลดิบ'!$C$3:$CR$167,MATCH($C11,'dmc2564 ข้อมูลดิบ'!$C$3:$C$165,0),50)</f>
        <v>0</v>
      </c>
      <c r="R12" s="112">
        <f>INDEX('dmc2564 ข้อมูลดิบ'!$C$3:$CR$167,MATCH($C11,'dmc2564 ข้อมูลดิบ'!$C$3:$C$165,0),54)</f>
        <v>0</v>
      </c>
      <c r="S12" s="112">
        <f>INDEX('dmc2564 ข้อมูลดิบ'!$C$3:$CR$167,MATCH($C11,'dmc2564 ข้อมูลดิบ'!$C$3:$C$165,0),58)</f>
        <v>0</v>
      </c>
      <c r="T12" s="112">
        <f>Q12+R12+S12</f>
        <v>0</v>
      </c>
      <c r="U12" s="113">
        <f t="shared" si="3"/>
        <v>8</v>
      </c>
    </row>
    <row r="13" spans="2:21" ht="21" customHeight="1" thickTop="1">
      <c r="B13" s="102">
        <v>3</v>
      </c>
      <c r="C13" s="118" t="s">
        <v>79</v>
      </c>
      <c r="D13" s="117" t="s">
        <v>18</v>
      </c>
      <c r="E13" s="86">
        <f>VLOOKUP(C15,'จำนวนครู 25มิย64'!$A$3:$E$164,3,TRUE)</f>
        <v>2</v>
      </c>
      <c r="F13" s="86">
        <f>INDEX('dmc2564 ข้อมูลดิบ'!$C$3:$CR$167,MATCH($C15,'dmc2564 ข้อมูลดิบ'!$C$3:$C$165,0),3)</f>
        <v>0</v>
      </c>
      <c r="G13" s="86">
        <f>INDEX('dmc2564 ข้อมูลดิบ'!$C$3:$CR$167,MATCH($C15,'dmc2564 ข้อมูลดิบ'!$C$3:$C$165,0),7)</f>
        <v>10</v>
      </c>
      <c r="H13" s="86">
        <f>INDEX('dmc2564 ข้อมูลดิบ'!$C$3:$CR$167,MATCH($C15,'dmc2564 ข้อมูลดิบ'!$C$3:$C$165,0),11)</f>
        <v>1</v>
      </c>
      <c r="I13" s="86">
        <f t="shared" si="0"/>
        <v>11</v>
      </c>
      <c r="J13" s="86">
        <f>INDEX('dmc2564 ข้อมูลดิบ'!$C$3:$CR$167,MATCH($C15,'dmc2564 ข้อมูลดิบ'!$C$3:$C$165,0),19)</f>
        <v>2</v>
      </c>
      <c r="K13" s="86">
        <f>INDEX('dmc2564 ข้อมูลดิบ'!$C$3:$CR$167,MATCH($C15,'dmc2564 ข้อมูลดิบ'!$C$3:$C$165,0),23)</f>
        <v>5</v>
      </c>
      <c r="L13" s="100">
        <f>INDEX('dmc2564 ข้อมูลดิบ'!$C$3:$CR$167,MATCH($C15,'dmc2564 ข้อมูลดิบ'!$C$3:$C$165,0),27)</f>
        <v>4</v>
      </c>
      <c r="M13" s="86">
        <f>INDEX('dmc2564 ข้อมูลดิบ'!$C$3:$CR$167,MATCH($C15,'dmc2564 ข้อมูลดิบ'!$C$3:$C$165,0),31)</f>
        <v>4</v>
      </c>
      <c r="N13" s="86">
        <f>INDEX('dmc2564 ข้อมูลดิบ'!$C$3:$CR$167,MATCH($C15,'dmc2564 ข้อมูลดิบ'!$C$3:$C$165,0),35)</f>
        <v>5</v>
      </c>
      <c r="O13" s="86">
        <f>INDEX('dmc2564 ข้อมูลดิบ'!$C$3:$CR$167,MATCH($C15,'dmc2564 ข้อมูลดิบ'!$C$3:$C$165,0),39)</f>
        <v>2</v>
      </c>
      <c r="P13" s="86">
        <f t="shared" si="1"/>
        <v>22</v>
      </c>
      <c r="Q13" s="86">
        <f>INDEX('dmc2564 ข้อมูลดิบ'!$C$3:$CR$167,MATCH($C15,'dmc2564 ข้อมูลดิบ'!$C$3:$C$165,0),47)</f>
        <v>0</v>
      </c>
      <c r="R13" s="86">
        <f>INDEX('dmc2564 ข้อมูลดิบ'!$C$3:$CR$167,MATCH($C15,'dmc2564 ข้อมูลดิบ'!$C$3:$C$165,0),51)</f>
        <v>0</v>
      </c>
      <c r="S13" s="86">
        <f>INDEX('dmc2564 ข้อมูลดิบ'!$C$3:$CR$167,MATCH($C15,'dmc2564 ข้อมูลดิบ'!$C$3:$C$165,0),55)</f>
        <v>0</v>
      </c>
      <c r="T13" s="86">
        <f t="shared" si="2"/>
        <v>0</v>
      </c>
      <c r="U13" s="101">
        <f t="shared" si="3"/>
        <v>33</v>
      </c>
    </row>
    <row r="14" spans="2:21" ht="21" customHeight="1">
      <c r="B14" s="102"/>
      <c r="C14" s="103" t="s">
        <v>80</v>
      </c>
      <c r="D14" s="99" t="s">
        <v>20</v>
      </c>
      <c r="E14" s="86">
        <f>VLOOKUP(C15,'จำนวนครู 25มิย64'!$A$3:$E$164,4,TRUE)</f>
        <v>2</v>
      </c>
      <c r="F14" s="104">
        <f>INDEX('dmc2564 ข้อมูลดิบ'!$C$3:$CR$167,MATCH($C15,'dmc2564 ข้อมูลดิบ'!$C$3:$C$165,0),4)</f>
        <v>0</v>
      </c>
      <c r="G14" s="104">
        <f>INDEX('dmc2564 ข้อมูลดิบ'!$C$3:$CR$167,MATCH($C15,'dmc2564 ข้อมูลดิบ'!$C$3:$C$165,0),8)</f>
        <v>4</v>
      </c>
      <c r="H14" s="104">
        <f>INDEX('dmc2564 ข้อมูลดิบ'!$C$3:$CR$167,MATCH($C15,'dmc2564 ข้อมูลดิบ'!$C$3:$C$165,0),12)</f>
        <v>6</v>
      </c>
      <c r="I14" s="104">
        <f t="shared" si="0"/>
        <v>10</v>
      </c>
      <c r="J14" s="104">
        <f>INDEX('dmc2564 ข้อมูลดิบ'!$C$3:$CR$167,MATCH($C15,'dmc2564 ข้อมูลดิบ'!$C$3:$C$165,0),20)</f>
        <v>4</v>
      </c>
      <c r="K14" s="104">
        <f>INDEX('dmc2564 ข้อมูลดิบ'!$C$3:$CR$167,MATCH($C15,'dmc2564 ข้อมูลดิบ'!$C$3:$C$165,0),24)</f>
        <v>4</v>
      </c>
      <c r="L14" s="105">
        <f>INDEX('dmc2564 ข้อมูลดิบ'!$C$3:$CR$167,MATCH($C15,'dmc2564 ข้อมูลดิบ'!$C$3:$C$165,0),28)</f>
        <v>4</v>
      </c>
      <c r="M14" s="104">
        <f>INDEX('dmc2564 ข้อมูลดิบ'!$C$3:$CR$167,MATCH($C15,'dmc2564 ข้อมูลดิบ'!$C$3:$C$165,0),32)</f>
        <v>4</v>
      </c>
      <c r="N14" s="104">
        <f>INDEX('dmc2564 ข้อมูลดิบ'!$C$3:$CR$167,MATCH($C15,'dmc2564 ข้อมูลดิบ'!$C$3:$C$165,0),36)</f>
        <v>5</v>
      </c>
      <c r="O14" s="104">
        <f>INDEX('dmc2564 ข้อมูลดิบ'!$C$3:$CR$167,MATCH($C15,'dmc2564 ข้อมูลดิบ'!$C$3:$C$165,0),40)</f>
        <v>2</v>
      </c>
      <c r="P14" s="104">
        <f t="shared" si="1"/>
        <v>23</v>
      </c>
      <c r="Q14" s="104">
        <f>INDEX('dmc2564 ข้อมูลดิบ'!$C$3:$CR$167,MATCH($C15,'dmc2564 ข้อมูลดิบ'!$C$3:$C$165,0),48)</f>
        <v>0</v>
      </c>
      <c r="R14" s="104">
        <f>INDEX('dmc2564 ข้อมูลดิบ'!$C$3:$CR$167,MATCH($C15,'dmc2564 ข้อมูลดิบ'!$C$3:$C$165,0),52)</f>
        <v>0</v>
      </c>
      <c r="S14" s="104">
        <f>INDEX('dmc2564 ข้อมูลดิบ'!$C$3:$CR$167,MATCH($C15,'dmc2564 ข้อมูลดิบ'!$C$3:$C$165,0),56)</f>
        <v>0</v>
      </c>
      <c r="T14" s="104">
        <f t="shared" si="2"/>
        <v>0</v>
      </c>
      <c r="U14" s="106">
        <f t="shared" si="3"/>
        <v>33</v>
      </c>
    </row>
    <row r="15" spans="2:21" ht="21" customHeight="1">
      <c r="B15" s="102"/>
      <c r="C15" s="103">
        <v>64020175</v>
      </c>
      <c r="D15" s="99" t="s">
        <v>1</v>
      </c>
      <c r="E15" s="107">
        <f t="shared" ref="E15:T15" si="6">E13+E14</f>
        <v>4</v>
      </c>
      <c r="F15" s="106">
        <f t="shared" si="6"/>
        <v>0</v>
      </c>
      <c r="G15" s="106">
        <f t="shared" si="6"/>
        <v>14</v>
      </c>
      <c r="H15" s="106">
        <f t="shared" si="6"/>
        <v>7</v>
      </c>
      <c r="I15" s="106">
        <f t="shared" si="6"/>
        <v>21</v>
      </c>
      <c r="J15" s="106">
        <f t="shared" si="6"/>
        <v>6</v>
      </c>
      <c r="K15" s="106">
        <f t="shared" si="6"/>
        <v>9</v>
      </c>
      <c r="L15" s="108">
        <f t="shared" si="6"/>
        <v>8</v>
      </c>
      <c r="M15" s="106">
        <f t="shared" si="6"/>
        <v>8</v>
      </c>
      <c r="N15" s="106">
        <f t="shared" si="6"/>
        <v>10</v>
      </c>
      <c r="O15" s="106">
        <f t="shared" si="6"/>
        <v>4</v>
      </c>
      <c r="P15" s="106">
        <f t="shared" si="6"/>
        <v>45</v>
      </c>
      <c r="Q15" s="106">
        <f t="shared" si="6"/>
        <v>0</v>
      </c>
      <c r="R15" s="106">
        <f t="shared" si="6"/>
        <v>0</v>
      </c>
      <c r="S15" s="106">
        <f t="shared" si="6"/>
        <v>0</v>
      </c>
      <c r="T15" s="106">
        <f t="shared" si="6"/>
        <v>0</v>
      </c>
      <c r="U15" s="106">
        <f t="shared" si="3"/>
        <v>66</v>
      </c>
    </row>
    <row r="16" spans="2:21" ht="21" customHeight="1" thickBot="1">
      <c r="B16" s="109"/>
      <c r="C16" s="179" t="s">
        <v>543</v>
      </c>
      <c r="D16" s="110" t="s">
        <v>15</v>
      </c>
      <c r="E16" s="111"/>
      <c r="F16" s="112">
        <f>INDEX('dmc2564 ข้อมูลดิบ'!$C$3:$CR$167,MATCH($C15,'dmc2564 ข้อมูลดิบ'!$C$3:$C$165,0),6)</f>
        <v>0</v>
      </c>
      <c r="G16" s="112">
        <f>INDEX('dmc2564 ข้อมูลดิบ'!$C$3:$CR$167,MATCH($C15,'dmc2564 ข้อมูลดิบ'!$C$3:$C$165,0),10)</f>
        <v>1</v>
      </c>
      <c r="H16" s="112">
        <f>INDEX('dmc2564 ข้อมูลดิบ'!$C$3:$CR$167,MATCH($C15,'dmc2564 ข้อมูลดิบ'!$C$3:$C$165,0),14)</f>
        <v>1</v>
      </c>
      <c r="I16" s="112">
        <f>SUM(F16:H16)</f>
        <v>2</v>
      </c>
      <c r="J16" s="112">
        <f>INDEX('dmc2564 ข้อมูลดิบ'!$C$3:$CR$167,MATCH($C15,'dmc2564 ข้อมูลดิบ'!$C$3:$C$165,0),22)</f>
        <v>1</v>
      </c>
      <c r="K16" s="112">
        <f>INDEX('dmc2564 ข้อมูลดิบ'!$C$3:$CR$167,MATCH($C15,'dmc2564 ข้อมูลดิบ'!$C$3:$C$165,0),26)</f>
        <v>1</v>
      </c>
      <c r="L16" s="111">
        <f>INDEX('dmc2564 ข้อมูลดิบ'!$C$3:$CR$167,MATCH($C15,'dmc2564 ข้อมูลดิบ'!$C$3:$C$165,0),30)</f>
        <v>1</v>
      </c>
      <c r="M16" s="112">
        <f>INDEX('dmc2564 ข้อมูลดิบ'!$C$3:$CR$167,MATCH($C15,'dmc2564 ข้อมูลดิบ'!$C$3:$C$165,0),34)</f>
        <v>1</v>
      </c>
      <c r="N16" s="112">
        <f>INDEX('dmc2564 ข้อมูลดิบ'!$C$3:$CR$167,MATCH($C15,'dmc2564 ข้อมูลดิบ'!$C$3:$C$165,0),38)</f>
        <v>1</v>
      </c>
      <c r="O16" s="112">
        <f>INDEX('dmc2564 ข้อมูลดิบ'!$C$3:$CR$167,MATCH($C15,'dmc2564 ข้อมูลดิบ'!$C$3:$C$165,0),42)</f>
        <v>1</v>
      </c>
      <c r="P16" s="112">
        <f>J16+K16+L16+M16+N16+O16</f>
        <v>6</v>
      </c>
      <c r="Q16" s="112">
        <f>INDEX('dmc2564 ข้อมูลดิบ'!$C$3:$CR$167,MATCH($C15,'dmc2564 ข้อมูลดิบ'!$C$3:$C$165,0),50)</f>
        <v>0</v>
      </c>
      <c r="R16" s="112">
        <f>INDEX('dmc2564 ข้อมูลดิบ'!$C$3:$CR$167,MATCH($C15,'dmc2564 ข้อมูลดิบ'!$C$3:$C$165,0),54)</f>
        <v>0</v>
      </c>
      <c r="S16" s="112">
        <f>INDEX('dmc2564 ข้อมูลดิบ'!$C$3:$CR$167,MATCH($C15,'dmc2564 ข้อมูลดิบ'!$C$3:$C$165,0),58)</f>
        <v>0</v>
      </c>
      <c r="T16" s="112">
        <f>Q16+R16+S16</f>
        <v>0</v>
      </c>
      <c r="U16" s="113">
        <f t="shared" si="3"/>
        <v>8</v>
      </c>
    </row>
    <row r="17" spans="2:21" ht="21" customHeight="1" thickTop="1">
      <c r="B17" s="114">
        <v>4</v>
      </c>
      <c r="C17" s="115" t="s">
        <v>81</v>
      </c>
      <c r="D17" s="119" t="s">
        <v>18</v>
      </c>
      <c r="E17" s="86">
        <f>VLOOKUP(C19,'จำนวนครู 25มิย64'!$A$3:$E$164,3,TRUE)</f>
        <v>2</v>
      </c>
      <c r="F17" s="86">
        <f>INDEX('dmc2564 ข้อมูลดิบ'!$C$3:$CR$167,MATCH($C19,'dmc2564 ข้อมูลดิบ'!$C$3:$C$165,0),3)</f>
        <v>0</v>
      </c>
      <c r="G17" s="86">
        <f>INDEX('dmc2564 ข้อมูลดิบ'!$C$3:$CR$167,MATCH($C19,'dmc2564 ข้อมูลดิบ'!$C$3:$C$165,0),7)</f>
        <v>2</v>
      </c>
      <c r="H17" s="86">
        <f>INDEX('dmc2564 ข้อมูลดิบ'!$C$3:$CR$167,MATCH($C19,'dmc2564 ข้อมูลดิบ'!$C$3:$C$165,0),11)</f>
        <v>10</v>
      </c>
      <c r="I17" s="86">
        <f t="shared" si="0"/>
        <v>12</v>
      </c>
      <c r="J17" s="86">
        <f>INDEX('dmc2564 ข้อมูลดิบ'!$C$3:$CR$167,MATCH($C19,'dmc2564 ข้อมูลดิบ'!$C$3:$C$165,0),19)</f>
        <v>6</v>
      </c>
      <c r="K17" s="86">
        <f>INDEX('dmc2564 ข้อมูลดิบ'!$C$3:$CR$167,MATCH($C19,'dmc2564 ข้อมูลดิบ'!$C$3:$C$165,0),23)</f>
        <v>3</v>
      </c>
      <c r="L17" s="100">
        <f>INDEX('dmc2564 ข้อมูลดิบ'!$C$3:$CR$167,MATCH($C19,'dmc2564 ข้อมูลดิบ'!$C$3:$C$165,0),27)</f>
        <v>4</v>
      </c>
      <c r="M17" s="86">
        <f>INDEX('dmc2564 ข้อมูลดิบ'!$C$3:$CR$167,MATCH($C19,'dmc2564 ข้อมูลดิบ'!$C$3:$C$165,0),31)</f>
        <v>4</v>
      </c>
      <c r="N17" s="86">
        <f>INDEX('dmc2564 ข้อมูลดิบ'!$C$3:$CR$167,MATCH($C19,'dmc2564 ข้อมูลดิบ'!$C$3:$C$165,0),35)</f>
        <v>4</v>
      </c>
      <c r="O17" s="86">
        <f>INDEX('dmc2564 ข้อมูลดิบ'!$C$3:$CR$167,MATCH($C19,'dmc2564 ข้อมูลดิบ'!$C$3:$C$165,0),39)</f>
        <v>4</v>
      </c>
      <c r="P17" s="86">
        <f t="shared" si="1"/>
        <v>25</v>
      </c>
      <c r="Q17" s="86">
        <f>INDEX('dmc2564 ข้อมูลดิบ'!$C$3:$CR$167,MATCH($C19,'dmc2564 ข้อมูลดิบ'!$C$3:$C$165,0),47)</f>
        <v>0</v>
      </c>
      <c r="R17" s="86">
        <f>INDEX('dmc2564 ข้อมูลดิบ'!$C$3:$CR$167,MATCH($C19,'dmc2564 ข้อมูลดิบ'!$C$3:$C$165,0),51)</f>
        <v>0</v>
      </c>
      <c r="S17" s="86">
        <f>INDEX('dmc2564 ข้อมูลดิบ'!$C$3:$CR$167,MATCH($C19,'dmc2564 ข้อมูลดิบ'!$C$3:$C$165,0),55)</f>
        <v>0</v>
      </c>
      <c r="T17" s="86">
        <f t="shared" si="2"/>
        <v>0</v>
      </c>
      <c r="U17" s="101">
        <f t="shared" si="3"/>
        <v>37</v>
      </c>
    </row>
    <row r="18" spans="2:21" ht="21" customHeight="1">
      <c r="B18" s="102"/>
      <c r="C18" s="103" t="s">
        <v>82</v>
      </c>
      <c r="D18" s="120" t="s">
        <v>20</v>
      </c>
      <c r="E18" s="86">
        <f>VLOOKUP(C19,'จำนวนครู 25มิย64'!$A$3:$E$164,4,TRUE)</f>
        <v>3</v>
      </c>
      <c r="F18" s="104">
        <f>INDEX('dmc2564 ข้อมูลดิบ'!$C$3:$CR$167,MATCH($C19,'dmc2564 ข้อมูลดิบ'!$C$3:$C$165,0),4)</f>
        <v>0</v>
      </c>
      <c r="G18" s="104">
        <f>INDEX('dmc2564 ข้อมูลดิบ'!$C$3:$CR$167,MATCH($C19,'dmc2564 ข้อมูลดิบ'!$C$3:$C$165,0),8)</f>
        <v>8</v>
      </c>
      <c r="H18" s="104">
        <f>INDEX('dmc2564 ข้อมูลดิบ'!$C$3:$CR$167,MATCH($C19,'dmc2564 ข้อมูลดิบ'!$C$3:$C$165,0),12)</f>
        <v>5</v>
      </c>
      <c r="I18" s="104">
        <f t="shared" si="0"/>
        <v>13</v>
      </c>
      <c r="J18" s="104">
        <f>INDEX('dmc2564 ข้อมูลดิบ'!$C$3:$CR$167,MATCH($C19,'dmc2564 ข้อมูลดิบ'!$C$3:$C$165,0),20)</f>
        <v>6</v>
      </c>
      <c r="K18" s="104">
        <f>INDEX('dmc2564 ข้อมูลดิบ'!$C$3:$CR$167,MATCH($C19,'dmc2564 ข้อมูลดิบ'!$C$3:$C$165,0),24)</f>
        <v>2</v>
      </c>
      <c r="L18" s="105">
        <f>INDEX('dmc2564 ข้อมูลดิบ'!$C$3:$CR$167,MATCH($C19,'dmc2564 ข้อมูลดิบ'!$C$3:$C$165,0),28)</f>
        <v>4</v>
      </c>
      <c r="M18" s="104">
        <f>INDEX('dmc2564 ข้อมูลดิบ'!$C$3:$CR$167,MATCH($C19,'dmc2564 ข้อมูลดิบ'!$C$3:$C$165,0),32)</f>
        <v>3</v>
      </c>
      <c r="N18" s="104">
        <f>INDEX('dmc2564 ข้อมูลดิบ'!$C$3:$CR$167,MATCH($C19,'dmc2564 ข้อมูลดิบ'!$C$3:$C$165,0),36)</f>
        <v>6</v>
      </c>
      <c r="O18" s="104">
        <f>INDEX('dmc2564 ข้อมูลดิบ'!$C$3:$CR$167,MATCH($C19,'dmc2564 ข้อมูลดิบ'!$C$3:$C$165,0),40)</f>
        <v>1</v>
      </c>
      <c r="P18" s="104">
        <f t="shared" si="1"/>
        <v>22</v>
      </c>
      <c r="Q18" s="104">
        <f>INDEX('dmc2564 ข้อมูลดิบ'!$C$3:$CR$167,MATCH($C19,'dmc2564 ข้อมูลดิบ'!$C$3:$C$165,0),48)</f>
        <v>0</v>
      </c>
      <c r="R18" s="104">
        <f>INDEX('dmc2564 ข้อมูลดิบ'!$C$3:$CR$167,MATCH($C19,'dmc2564 ข้อมูลดิบ'!$C$3:$C$165,0),52)</f>
        <v>0</v>
      </c>
      <c r="S18" s="104">
        <f>INDEX('dmc2564 ข้อมูลดิบ'!$C$3:$CR$167,MATCH($C19,'dmc2564 ข้อมูลดิบ'!$C$3:$C$165,0),56)</f>
        <v>0</v>
      </c>
      <c r="T18" s="104">
        <f t="shared" si="2"/>
        <v>0</v>
      </c>
      <c r="U18" s="106">
        <f t="shared" si="3"/>
        <v>35</v>
      </c>
    </row>
    <row r="19" spans="2:21" ht="21" customHeight="1">
      <c r="B19" s="102"/>
      <c r="C19" s="103">
        <v>64020176</v>
      </c>
      <c r="D19" s="120" t="s">
        <v>1</v>
      </c>
      <c r="E19" s="107">
        <f t="shared" ref="E19:T19" si="7">E17+E18</f>
        <v>5</v>
      </c>
      <c r="F19" s="106">
        <f t="shared" si="7"/>
        <v>0</v>
      </c>
      <c r="G19" s="106">
        <f t="shared" si="7"/>
        <v>10</v>
      </c>
      <c r="H19" s="106">
        <f t="shared" si="7"/>
        <v>15</v>
      </c>
      <c r="I19" s="106">
        <f t="shared" si="7"/>
        <v>25</v>
      </c>
      <c r="J19" s="106">
        <f t="shared" si="7"/>
        <v>12</v>
      </c>
      <c r="K19" s="106">
        <f t="shared" si="7"/>
        <v>5</v>
      </c>
      <c r="L19" s="108">
        <f t="shared" si="7"/>
        <v>8</v>
      </c>
      <c r="M19" s="106">
        <f t="shared" si="7"/>
        <v>7</v>
      </c>
      <c r="N19" s="106">
        <f t="shared" si="7"/>
        <v>10</v>
      </c>
      <c r="O19" s="106">
        <f t="shared" si="7"/>
        <v>5</v>
      </c>
      <c r="P19" s="106">
        <f t="shared" si="7"/>
        <v>47</v>
      </c>
      <c r="Q19" s="106">
        <f t="shared" si="7"/>
        <v>0</v>
      </c>
      <c r="R19" s="106">
        <f t="shared" si="7"/>
        <v>0</v>
      </c>
      <c r="S19" s="106">
        <f t="shared" si="7"/>
        <v>0</v>
      </c>
      <c r="T19" s="106">
        <f t="shared" si="7"/>
        <v>0</v>
      </c>
      <c r="U19" s="106">
        <f t="shared" si="3"/>
        <v>72</v>
      </c>
    </row>
    <row r="20" spans="2:21" ht="21" customHeight="1" thickBot="1">
      <c r="B20" s="109"/>
      <c r="C20" s="179" t="s">
        <v>543</v>
      </c>
      <c r="D20" s="121" t="s">
        <v>15</v>
      </c>
      <c r="E20" s="111"/>
      <c r="F20" s="112">
        <f>INDEX('dmc2564 ข้อมูลดิบ'!$C$3:$CR$167,MATCH($C19,'dmc2564 ข้อมูลดิบ'!$C$3:$C$165,0),6)</f>
        <v>0</v>
      </c>
      <c r="G20" s="112">
        <f>INDEX('dmc2564 ข้อมูลดิบ'!$C$3:$CR$167,MATCH($C19,'dmc2564 ข้อมูลดิบ'!$C$3:$C$165,0),10)</f>
        <v>1</v>
      </c>
      <c r="H20" s="112">
        <f>INDEX('dmc2564 ข้อมูลดิบ'!$C$3:$CR$167,MATCH($C19,'dmc2564 ข้อมูลดิบ'!$C$3:$C$165,0),14)</f>
        <v>1</v>
      </c>
      <c r="I20" s="112">
        <f>SUM(F20:H20)</f>
        <v>2</v>
      </c>
      <c r="J20" s="112">
        <f>INDEX('dmc2564 ข้อมูลดิบ'!$C$3:$CR$167,MATCH($C19,'dmc2564 ข้อมูลดิบ'!$C$3:$C$165,0),22)</f>
        <v>1</v>
      </c>
      <c r="K20" s="112">
        <f>INDEX('dmc2564 ข้อมูลดิบ'!$C$3:$CR$167,MATCH($C19,'dmc2564 ข้อมูลดิบ'!$C$3:$C$165,0),26)</f>
        <v>1</v>
      </c>
      <c r="L20" s="111">
        <f>INDEX('dmc2564 ข้อมูลดิบ'!$C$3:$CR$167,MATCH($C19,'dmc2564 ข้อมูลดิบ'!$C$3:$C$165,0),30)</f>
        <v>1</v>
      </c>
      <c r="M20" s="112">
        <f>INDEX('dmc2564 ข้อมูลดิบ'!$C$3:$CR$167,MATCH($C19,'dmc2564 ข้อมูลดิบ'!$C$3:$C$165,0),34)</f>
        <v>1</v>
      </c>
      <c r="N20" s="112">
        <f>INDEX('dmc2564 ข้อมูลดิบ'!$C$3:$CR$167,MATCH($C19,'dmc2564 ข้อมูลดิบ'!$C$3:$C$165,0),38)</f>
        <v>1</v>
      </c>
      <c r="O20" s="112">
        <f>INDEX('dmc2564 ข้อมูลดิบ'!$C$3:$CR$167,MATCH($C19,'dmc2564 ข้อมูลดิบ'!$C$3:$C$165,0),42)</f>
        <v>1</v>
      </c>
      <c r="P20" s="112">
        <f>J20+K20+L20+M20+N20+O20</f>
        <v>6</v>
      </c>
      <c r="Q20" s="112">
        <f>INDEX('dmc2564 ข้อมูลดิบ'!$C$3:$CR$167,MATCH($C19,'dmc2564 ข้อมูลดิบ'!$C$3:$C$165,0),50)</f>
        <v>0</v>
      </c>
      <c r="R20" s="112">
        <f>INDEX('dmc2564 ข้อมูลดิบ'!$C$3:$CR$167,MATCH($C19,'dmc2564 ข้อมูลดิบ'!$C$3:$C$165,0),54)</f>
        <v>0</v>
      </c>
      <c r="S20" s="112">
        <f>INDEX('dmc2564 ข้อมูลดิบ'!$C$3:$CR$167,MATCH($C19,'dmc2564 ข้อมูลดิบ'!$C$3:$C$165,0),58)</f>
        <v>0</v>
      </c>
      <c r="T20" s="112">
        <f>Q20+R20+S20</f>
        <v>0</v>
      </c>
      <c r="U20" s="113">
        <f t="shared" si="3"/>
        <v>8</v>
      </c>
    </row>
    <row r="21" spans="2:21" ht="21" customHeight="1" thickTop="1">
      <c r="B21" s="97">
        <v>5</v>
      </c>
      <c r="C21" s="98" t="s">
        <v>83</v>
      </c>
      <c r="D21" s="120" t="s">
        <v>18</v>
      </c>
      <c r="E21" s="86">
        <f>VLOOKUP(C23,'จำนวนครู 25มิย64'!$A$3:$E$164,3,TRUE)</f>
        <v>0</v>
      </c>
      <c r="F21" s="86">
        <f>INDEX('dmc2564 ข้อมูลดิบ'!$C$3:$CR$167,MATCH($C23,'dmc2564 ข้อมูลดิบ'!$C$3:$C$165,0),3)</f>
        <v>0</v>
      </c>
      <c r="G21" s="86">
        <f>INDEX('dmc2564 ข้อมูลดิบ'!$C$3:$CR$167,MATCH($C23,'dmc2564 ข้อมูลดิบ'!$C$3:$C$165,0),7)</f>
        <v>0</v>
      </c>
      <c r="H21" s="86">
        <f>INDEX('dmc2564 ข้อมูลดิบ'!$C$3:$CR$167,MATCH($C23,'dmc2564 ข้อมูลดิบ'!$C$3:$C$165,0),11)</f>
        <v>3</v>
      </c>
      <c r="I21" s="86">
        <f t="shared" si="0"/>
        <v>3</v>
      </c>
      <c r="J21" s="86">
        <f>INDEX('dmc2564 ข้อมูลดิบ'!$C$3:$CR$167,MATCH($C23,'dmc2564 ข้อมูลดิบ'!$C$3:$C$165,0),19)</f>
        <v>1</v>
      </c>
      <c r="K21" s="86">
        <f>INDEX('dmc2564 ข้อมูลดิบ'!$C$3:$CR$167,MATCH($C23,'dmc2564 ข้อมูลดิบ'!$C$3:$C$165,0),23)</f>
        <v>0</v>
      </c>
      <c r="L21" s="100">
        <f>INDEX('dmc2564 ข้อมูลดิบ'!$C$3:$CR$167,MATCH($C23,'dmc2564 ข้อมูลดิบ'!$C$3:$C$165,0),27)</f>
        <v>3</v>
      </c>
      <c r="M21" s="86">
        <f>INDEX('dmc2564 ข้อมูลดิบ'!$C$3:$CR$167,MATCH($C23,'dmc2564 ข้อมูลดิบ'!$C$3:$C$165,0),31)</f>
        <v>4</v>
      </c>
      <c r="N21" s="86">
        <f>INDEX('dmc2564 ข้อมูลดิบ'!$C$3:$CR$167,MATCH($C23,'dmc2564 ข้อมูลดิบ'!$C$3:$C$165,0),35)</f>
        <v>3</v>
      </c>
      <c r="O21" s="86">
        <f>INDEX('dmc2564 ข้อมูลดิบ'!$C$3:$CR$167,MATCH($C23,'dmc2564 ข้อมูลดิบ'!$C$3:$C$165,0),39)</f>
        <v>1</v>
      </c>
      <c r="P21" s="86">
        <f t="shared" si="1"/>
        <v>12</v>
      </c>
      <c r="Q21" s="86">
        <f>INDEX('dmc2564 ข้อมูลดิบ'!$C$3:$CR$167,MATCH($C23,'dmc2564 ข้อมูลดิบ'!$C$3:$C$165,0),47)</f>
        <v>0</v>
      </c>
      <c r="R21" s="86">
        <f>INDEX('dmc2564 ข้อมูลดิบ'!$C$3:$CR$167,MATCH($C23,'dmc2564 ข้อมูลดิบ'!$C$3:$C$165,0),51)</f>
        <v>0</v>
      </c>
      <c r="S21" s="86">
        <f>INDEX('dmc2564 ข้อมูลดิบ'!$C$3:$CR$167,MATCH($C23,'dmc2564 ข้อมูลดิบ'!$C$3:$C$165,0),55)</f>
        <v>0</v>
      </c>
      <c r="T21" s="86">
        <f t="shared" si="2"/>
        <v>0</v>
      </c>
      <c r="U21" s="101">
        <f t="shared" si="3"/>
        <v>15</v>
      </c>
    </row>
    <row r="22" spans="2:21" ht="21" customHeight="1">
      <c r="B22" s="102"/>
      <c r="C22" s="103" t="s">
        <v>84</v>
      </c>
      <c r="D22" s="99" t="s">
        <v>20</v>
      </c>
      <c r="E22" s="86">
        <f>VLOOKUP(C23,'จำนวนครู 25มิย64'!$A$3:$E$164,4,TRUE)</f>
        <v>2</v>
      </c>
      <c r="F22" s="104">
        <f>INDEX('dmc2564 ข้อมูลดิบ'!$C$3:$CR$167,MATCH($C23,'dmc2564 ข้อมูลดิบ'!$C$3:$C$165,0),4)</f>
        <v>0</v>
      </c>
      <c r="G22" s="104">
        <f>INDEX('dmc2564 ข้อมูลดิบ'!$C$3:$CR$167,MATCH($C23,'dmc2564 ข้อมูลดิบ'!$C$3:$C$165,0),8)</f>
        <v>0</v>
      </c>
      <c r="H22" s="104">
        <f>INDEX('dmc2564 ข้อมูลดิบ'!$C$3:$CR$167,MATCH($C23,'dmc2564 ข้อมูลดิบ'!$C$3:$C$165,0),12)</f>
        <v>1</v>
      </c>
      <c r="I22" s="104">
        <f t="shared" si="0"/>
        <v>1</v>
      </c>
      <c r="J22" s="104">
        <f>INDEX('dmc2564 ข้อมูลดิบ'!$C$3:$CR$167,MATCH($C23,'dmc2564 ข้อมูลดิบ'!$C$3:$C$165,0),20)</f>
        <v>0</v>
      </c>
      <c r="K22" s="104">
        <f>INDEX('dmc2564 ข้อมูลดิบ'!$C$3:$CR$167,MATCH($C23,'dmc2564 ข้อมูลดิบ'!$C$3:$C$165,0),24)</f>
        <v>2</v>
      </c>
      <c r="L22" s="105">
        <f>INDEX('dmc2564 ข้อมูลดิบ'!$C$3:$CR$167,MATCH($C23,'dmc2564 ข้อมูลดิบ'!$C$3:$C$165,0),28)</f>
        <v>2</v>
      </c>
      <c r="M22" s="104">
        <f>INDEX('dmc2564 ข้อมูลดิบ'!$C$3:$CR$167,MATCH($C23,'dmc2564 ข้อมูลดิบ'!$C$3:$C$165,0),32)</f>
        <v>2</v>
      </c>
      <c r="N22" s="104">
        <f>INDEX('dmc2564 ข้อมูลดิบ'!$C$3:$CR$167,MATCH($C23,'dmc2564 ข้อมูลดิบ'!$C$3:$C$165,0),36)</f>
        <v>2</v>
      </c>
      <c r="O22" s="104">
        <f>INDEX('dmc2564 ข้อมูลดิบ'!$C$3:$CR$167,MATCH($C23,'dmc2564 ข้อมูลดิบ'!$C$3:$C$165,0),40)</f>
        <v>0</v>
      </c>
      <c r="P22" s="104">
        <f t="shared" si="1"/>
        <v>8</v>
      </c>
      <c r="Q22" s="104">
        <f>INDEX('dmc2564 ข้อมูลดิบ'!$C$3:$CR$167,MATCH($C23,'dmc2564 ข้อมูลดิบ'!$C$3:$C$165,0),48)</f>
        <v>0</v>
      </c>
      <c r="R22" s="104">
        <f>INDEX('dmc2564 ข้อมูลดิบ'!$C$3:$CR$167,MATCH($C23,'dmc2564 ข้อมูลดิบ'!$C$3:$C$165,0),52)</f>
        <v>0</v>
      </c>
      <c r="S22" s="104">
        <f>INDEX('dmc2564 ข้อมูลดิบ'!$C$3:$CR$167,MATCH($C23,'dmc2564 ข้อมูลดิบ'!$C$3:$C$165,0),56)</f>
        <v>0</v>
      </c>
      <c r="T22" s="104">
        <f t="shared" si="2"/>
        <v>0</v>
      </c>
      <c r="U22" s="106">
        <f t="shared" si="3"/>
        <v>9</v>
      </c>
    </row>
    <row r="23" spans="2:21" ht="21" customHeight="1">
      <c r="B23" s="102"/>
      <c r="C23" s="103">
        <v>64020177</v>
      </c>
      <c r="D23" s="99" t="s">
        <v>1</v>
      </c>
      <c r="E23" s="107">
        <f t="shared" ref="E23:T23" si="8">E21+E22</f>
        <v>2</v>
      </c>
      <c r="F23" s="106">
        <f t="shared" si="8"/>
        <v>0</v>
      </c>
      <c r="G23" s="106">
        <f t="shared" si="8"/>
        <v>0</v>
      </c>
      <c r="H23" s="106">
        <f t="shared" si="8"/>
        <v>4</v>
      </c>
      <c r="I23" s="106">
        <f t="shared" si="8"/>
        <v>4</v>
      </c>
      <c r="J23" s="106">
        <f t="shared" si="8"/>
        <v>1</v>
      </c>
      <c r="K23" s="106">
        <f t="shared" si="8"/>
        <v>2</v>
      </c>
      <c r="L23" s="108">
        <f t="shared" si="8"/>
        <v>5</v>
      </c>
      <c r="M23" s="106">
        <f t="shared" si="8"/>
        <v>6</v>
      </c>
      <c r="N23" s="106">
        <f t="shared" si="8"/>
        <v>5</v>
      </c>
      <c r="O23" s="106">
        <f t="shared" si="8"/>
        <v>1</v>
      </c>
      <c r="P23" s="106">
        <f t="shared" si="8"/>
        <v>20</v>
      </c>
      <c r="Q23" s="106">
        <f t="shared" si="8"/>
        <v>0</v>
      </c>
      <c r="R23" s="106">
        <f t="shared" si="8"/>
        <v>0</v>
      </c>
      <c r="S23" s="106">
        <f t="shared" si="8"/>
        <v>0</v>
      </c>
      <c r="T23" s="106">
        <f t="shared" si="8"/>
        <v>0</v>
      </c>
      <c r="U23" s="106">
        <f t="shared" si="3"/>
        <v>24</v>
      </c>
    </row>
    <row r="24" spans="2:21" ht="21" customHeight="1" thickBot="1">
      <c r="B24" s="109"/>
      <c r="C24" s="179" t="s">
        <v>292</v>
      </c>
      <c r="D24" s="110" t="s">
        <v>15</v>
      </c>
      <c r="E24" s="111"/>
      <c r="F24" s="112">
        <f>INDEX('dmc2564 ข้อมูลดิบ'!$C$3:$CR$167,MATCH($C23,'dmc2564 ข้อมูลดิบ'!$C$3:$C$165,0),6)</f>
        <v>0</v>
      </c>
      <c r="G24" s="112">
        <f>INDEX('dmc2564 ข้อมูลดิบ'!$C$3:$CR$167,MATCH($C23,'dmc2564 ข้อมูลดิบ'!$C$3:$C$165,0),10)</f>
        <v>0</v>
      </c>
      <c r="H24" s="112">
        <f>INDEX('dmc2564 ข้อมูลดิบ'!$C$3:$CR$167,MATCH($C23,'dmc2564 ข้อมูลดิบ'!$C$3:$C$165,0),14)</f>
        <v>1</v>
      </c>
      <c r="I24" s="112">
        <f>SUM(F24:H24)</f>
        <v>1</v>
      </c>
      <c r="J24" s="112">
        <f>INDEX('dmc2564 ข้อมูลดิบ'!$C$3:$CR$167,MATCH($C23,'dmc2564 ข้อมูลดิบ'!$C$3:$C$165,0),22)</f>
        <v>1</v>
      </c>
      <c r="K24" s="112">
        <f>INDEX('dmc2564 ข้อมูลดิบ'!$C$3:$CR$167,MATCH($C23,'dmc2564 ข้อมูลดิบ'!$C$3:$C$165,0),26)</f>
        <v>1</v>
      </c>
      <c r="L24" s="111">
        <f>INDEX('dmc2564 ข้อมูลดิบ'!$C$3:$CR$167,MATCH($C23,'dmc2564 ข้อมูลดิบ'!$C$3:$C$165,0),30)</f>
        <v>1</v>
      </c>
      <c r="M24" s="112">
        <f>INDEX('dmc2564 ข้อมูลดิบ'!$C$3:$CR$167,MATCH($C23,'dmc2564 ข้อมูลดิบ'!$C$3:$C$165,0),34)</f>
        <v>1</v>
      </c>
      <c r="N24" s="112">
        <f>INDEX('dmc2564 ข้อมูลดิบ'!$C$3:$CR$167,MATCH($C23,'dmc2564 ข้อมูลดิบ'!$C$3:$C$165,0),38)</f>
        <v>1</v>
      </c>
      <c r="O24" s="112">
        <f>INDEX('dmc2564 ข้อมูลดิบ'!$C$3:$CR$167,MATCH($C23,'dmc2564 ข้อมูลดิบ'!$C$3:$C$165,0),42)</f>
        <v>1</v>
      </c>
      <c r="P24" s="112">
        <f>J24+K24+L24+M24+N24+O24</f>
        <v>6</v>
      </c>
      <c r="Q24" s="112">
        <f>INDEX('dmc2564 ข้อมูลดิบ'!$C$3:$CR$167,MATCH($C23,'dmc2564 ข้อมูลดิบ'!$C$3:$C$165,0),50)</f>
        <v>0</v>
      </c>
      <c r="R24" s="112">
        <f>INDEX('dmc2564 ข้อมูลดิบ'!$C$3:$CR$167,MATCH($C23,'dmc2564 ข้อมูลดิบ'!$C$3:$C$165,0),54)</f>
        <v>0</v>
      </c>
      <c r="S24" s="112">
        <f>INDEX('dmc2564 ข้อมูลดิบ'!$C$3:$CR$167,MATCH($C23,'dmc2564 ข้อมูลดิบ'!$C$3:$C$165,0),58)</f>
        <v>0</v>
      </c>
      <c r="T24" s="112">
        <f>Q24+R24+S24</f>
        <v>0</v>
      </c>
      <c r="U24" s="113">
        <f t="shared" si="3"/>
        <v>7</v>
      </c>
    </row>
    <row r="25" spans="2:21" ht="21" customHeight="1" thickTop="1">
      <c r="B25" s="102">
        <v>6</v>
      </c>
      <c r="C25" s="118" t="s">
        <v>85</v>
      </c>
      <c r="D25" s="117" t="s">
        <v>18</v>
      </c>
      <c r="E25" s="86">
        <f>VLOOKUP(C27,'จำนวนครู 25มิย64'!$A$3:$E$164,3,TRUE)</f>
        <v>2</v>
      </c>
      <c r="F25" s="86">
        <f>INDEX('dmc2564 ข้อมูลดิบ'!$C$3:$CR$167,MATCH($C27,'dmc2564 ข้อมูลดิบ'!$C$3:$C$165,0),3)</f>
        <v>2</v>
      </c>
      <c r="G25" s="86">
        <f>INDEX('dmc2564 ข้อมูลดิบ'!$C$3:$CR$167,MATCH($C27,'dmc2564 ข้อมูลดิบ'!$C$3:$C$165,0),7)</f>
        <v>0</v>
      </c>
      <c r="H25" s="86">
        <f>INDEX('dmc2564 ข้อมูลดิบ'!$C$3:$CR$167,MATCH($C27,'dmc2564 ข้อมูลดิบ'!$C$3:$C$165,0),11)</f>
        <v>2</v>
      </c>
      <c r="I25" s="86">
        <f t="shared" si="0"/>
        <v>4</v>
      </c>
      <c r="J25" s="86">
        <f>INDEX('dmc2564 ข้อมูลดิบ'!$C$3:$CR$167,MATCH($C27,'dmc2564 ข้อมูลดิบ'!$C$3:$C$165,0),19)</f>
        <v>2</v>
      </c>
      <c r="K25" s="86">
        <f>INDEX('dmc2564 ข้อมูลดิบ'!$C$3:$CR$167,MATCH($C27,'dmc2564 ข้อมูลดิบ'!$C$3:$C$165,0),23)</f>
        <v>3</v>
      </c>
      <c r="L25" s="100">
        <f>INDEX('dmc2564 ข้อมูลดิบ'!$C$3:$CR$167,MATCH($C27,'dmc2564 ข้อมูลดิบ'!$C$3:$C$165,0),27)</f>
        <v>3</v>
      </c>
      <c r="M25" s="86">
        <f>INDEX('dmc2564 ข้อมูลดิบ'!$C$3:$CR$167,MATCH($C27,'dmc2564 ข้อมูลดิบ'!$C$3:$C$165,0),31)</f>
        <v>7</v>
      </c>
      <c r="N25" s="86">
        <f>INDEX('dmc2564 ข้อมูลดิบ'!$C$3:$CR$167,MATCH($C27,'dmc2564 ข้อมูลดิบ'!$C$3:$C$165,0),35)</f>
        <v>1</v>
      </c>
      <c r="O25" s="86">
        <f>INDEX('dmc2564 ข้อมูลดิบ'!$C$3:$CR$167,MATCH($C27,'dmc2564 ข้อมูลดิบ'!$C$3:$C$165,0),39)</f>
        <v>7</v>
      </c>
      <c r="P25" s="86">
        <f t="shared" si="1"/>
        <v>23</v>
      </c>
      <c r="Q25" s="86">
        <f>INDEX('dmc2564 ข้อมูลดิบ'!$C$3:$CR$167,MATCH($C27,'dmc2564 ข้อมูลดิบ'!$C$3:$C$165,0),47)</f>
        <v>0</v>
      </c>
      <c r="R25" s="86">
        <f>INDEX('dmc2564 ข้อมูลดิบ'!$C$3:$CR$167,MATCH($C27,'dmc2564 ข้อมูลดิบ'!$C$3:$C$165,0),51)</f>
        <v>0</v>
      </c>
      <c r="S25" s="86">
        <f>INDEX('dmc2564 ข้อมูลดิบ'!$C$3:$CR$167,MATCH($C27,'dmc2564 ข้อมูลดิบ'!$C$3:$C$165,0),55)</f>
        <v>0</v>
      </c>
      <c r="T25" s="86">
        <f t="shared" si="2"/>
        <v>0</v>
      </c>
      <c r="U25" s="101">
        <f t="shared" si="3"/>
        <v>27</v>
      </c>
    </row>
    <row r="26" spans="2:21" ht="21" customHeight="1">
      <c r="B26" s="102"/>
      <c r="C26" s="103" t="s">
        <v>507</v>
      </c>
      <c r="D26" s="99" t="s">
        <v>20</v>
      </c>
      <c r="E26" s="86">
        <f>VLOOKUP(C27,'จำนวนครู 25มิย64'!$A$3:$E$164,4,TRUE)</f>
        <v>1</v>
      </c>
      <c r="F26" s="104">
        <f>INDEX('dmc2564 ข้อมูลดิบ'!$C$3:$CR$167,MATCH($C27,'dmc2564 ข้อมูลดิบ'!$C$3:$C$165,0),4)</f>
        <v>0</v>
      </c>
      <c r="G26" s="104">
        <f>INDEX('dmc2564 ข้อมูลดิบ'!$C$3:$CR$167,MATCH($C27,'dmc2564 ข้อมูลดิบ'!$C$3:$C$165,0),8)</f>
        <v>4</v>
      </c>
      <c r="H26" s="104">
        <f>INDEX('dmc2564 ข้อมูลดิบ'!$C$3:$CR$167,MATCH($C27,'dmc2564 ข้อมูลดิบ'!$C$3:$C$165,0),12)</f>
        <v>2</v>
      </c>
      <c r="I26" s="104">
        <f t="shared" si="0"/>
        <v>6</v>
      </c>
      <c r="J26" s="104">
        <f>INDEX('dmc2564 ข้อมูลดิบ'!$C$3:$CR$167,MATCH($C27,'dmc2564 ข้อมูลดิบ'!$C$3:$C$165,0),20)</f>
        <v>2</v>
      </c>
      <c r="K26" s="104">
        <f>INDEX('dmc2564 ข้อมูลดิบ'!$C$3:$CR$167,MATCH($C27,'dmc2564 ข้อมูลดิบ'!$C$3:$C$165,0),24)</f>
        <v>3</v>
      </c>
      <c r="L26" s="105">
        <f>INDEX('dmc2564 ข้อมูลดิบ'!$C$3:$CR$167,MATCH($C27,'dmc2564 ข้อมูลดิบ'!$C$3:$C$165,0),28)</f>
        <v>1</v>
      </c>
      <c r="M26" s="104">
        <f>INDEX('dmc2564 ข้อมูลดิบ'!$C$3:$CR$167,MATCH($C27,'dmc2564 ข้อมูลดิบ'!$C$3:$C$165,0),32)</f>
        <v>3</v>
      </c>
      <c r="N26" s="104">
        <f>INDEX('dmc2564 ข้อมูลดิบ'!$C$3:$CR$167,MATCH($C27,'dmc2564 ข้อมูลดิบ'!$C$3:$C$165,0),36)</f>
        <v>2</v>
      </c>
      <c r="O26" s="104">
        <f>INDEX('dmc2564 ข้อมูลดิบ'!$C$3:$CR$167,MATCH($C27,'dmc2564 ข้อมูลดิบ'!$C$3:$C$165,0),40)</f>
        <v>2</v>
      </c>
      <c r="P26" s="104">
        <f t="shared" si="1"/>
        <v>13</v>
      </c>
      <c r="Q26" s="104">
        <f>INDEX('dmc2564 ข้อมูลดิบ'!$C$3:$CR$167,MATCH($C27,'dmc2564 ข้อมูลดิบ'!$C$3:$C$165,0),48)</f>
        <v>0</v>
      </c>
      <c r="R26" s="104">
        <f>INDEX('dmc2564 ข้อมูลดิบ'!$C$3:$CR$167,MATCH($C27,'dmc2564 ข้อมูลดิบ'!$C$3:$C$165,0),52)</f>
        <v>0</v>
      </c>
      <c r="S26" s="104">
        <f>INDEX('dmc2564 ข้อมูลดิบ'!$C$3:$CR$167,MATCH($C27,'dmc2564 ข้อมูลดิบ'!$C$3:$C$165,0),56)</f>
        <v>0</v>
      </c>
      <c r="T26" s="104">
        <f t="shared" si="2"/>
        <v>0</v>
      </c>
      <c r="U26" s="106">
        <f t="shared" si="3"/>
        <v>19</v>
      </c>
    </row>
    <row r="27" spans="2:21" ht="21" customHeight="1">
      <c r="B27" s="102"/>
      <c r="C27" s="103">
        <v>64020178</v>
      </c>
      <c r="D27" s="99" t="s">
        <v>1</v>
      </c>
      <c r="E27" s="107">
        <f t="shared" ref="E27:T27" si="9">E25+E26</f>
        <v>3</v>
      </c>
      <c r="F27" s="106">
        <f t="shared" si="9"/>
        <v>2</v>
      </c>
      <c r="G27" s="106">
        <f t="shared" si="9"/>
        <v>4</v>
      </c>
      <c r="H27" s="106">
        <f t="shared" si="9"/>
        <v>4</v>
      </c>
      <c r="I27" s="106">
        <f t="shared" si="9"/>
        <v>10</v>
      </c>
      <c r="J27" s="106">
        <f t="shared" si="9"/>
        <v>4</v>
      </c>
      <c r="K27" s="106">
        <f t="shared" si="9"/>
        <v>6</v>
      </c>
      <c r="L27" s="108">
        <f t="shared" si="9"/>
        <v>4</v>
      </c>
      <c r="M27" s="106">
        <f t="shared" si="9"/>
        <v>10</v>
      </c>
      <c r="N27" s="106">
        <f t="shared" si="9"/>
        <v>3</v>
      </c>
      <c r="O27" s="106">
        <f t="shared" si="9"/>
        <v>9</v>
      </c>
      <c r="P27" s="106">
        <f t="shared" si="9"/>
        <v>36</v>
      </c>
      <c r="Q27" s="106">
        <f t="shared" si="9"/>
        <v>0</v>
      </c>
      <c r="R27" s="106">
        <f t="shared" si="9"/>
        <v>0</v>
      </c>
      <c r="S27" s="106">
        <f t="shared" si="9"/>
        <v>0</v>
      </c>
      <c r="T27" s="106">
        <f t="shared" si="9"/>
        <v>0</v>
      </c>
      <c r="U27" s="106">
        <f t="shared" si="3"/>
        <v>46</v>
      </c>
    </row>
    <row r="28" spans="2:21" ht="21" customHeight="1" thickBot="1">
      <c r="B28" s="109"/>
      <c r="C28" s="179" t="s">
        <v>527</v>
      </c>
      <c r="D28" s="121" t="s">
        <v>15</v>
      </c>
      <c r="E28" s="111"/>
      <c r="F28" s="112">
        <f>INDEX('dmc2564 ข้อมูลดิบ'!$C$3:$CR$167,MATCH($C27,'dmc2564 ข้อมูลดิบ'!$C$3:$C$165,0),6)</f>
        <v>1</v>
      </c>
      <c r="G28" s="112">
        <f>INDEX('dmc2564 ข้อมูลดิบ'!$C$3:$CR$167,MATCH($C27,'dmc2564 ข้อมูลดิบ'!$C$3:$C$165,0),10)</f>
        <v>1</v>
      </c>
      <c r="H28" s="112">
        <f>INDEX('dmc2564 ข้อมูลดิบ'!$C$3:$CR$167,MATCH($C27,'dmc2564 ข้อมูลดิบ'!$C$3:$C$165,0),14)</f>
        <v>1</v>
      </c>
      <c r="I28" s="112">
        <f>SUM(F28:H28)</f>
        <v>3</v>
      </c>
      <c r="J28" s="112">
        <f>INDEX('dmc2564 ข้อมูลดิบ'!$C$3:$CR$167,MATCH($C27,'dmc2564 ข้อมูลดิบ'!$C$3:$C$165,0),22)</f>
        <v>1</v>
      </c>
      <c r="K28" s="112">
        <f>INDEX('dmc2564 ข้อมูลดิบ'!$C$3:$CR$167,MATCH($C27,'dmc2564 ข้อมูลดิบ'!$C$3:$C$165,0),26)</f>
        <v>1</v>
      </c>
      <c r="L28" s="111">
        <f>INDEX('dmc2564 ข้อมูลดิบ'!$C$3:$CR$167,MATCH($C27,'dmc2564 ข้อมูลดิบ'!$C$3:$C$165,0),30)</f>
        <v>1</v>
      </c>
      <c r="M28" s="112">
        <f>INDEX('dmc2564 ข้อมูลดิบ'!$C$3:$CR$167,MATCH($C27,'dmc2564 ข้อมูลดิบ'!$C$3:$C$165,0),34)</f>
        <v>1</v>
      </c>
      <c r="N28" s="112">
        <f>INDEX('dmc2564 ข้อมูลดิบ'!$C$3:$CR$167,MATCH($C27,'dmc2564 ข้อมูลดิบ'!$C$3:$C$165,0),38)</f>
        <v>1</v>
      </c>
      <c r="O28" s="112">
        <f>INDEX('dmc2564 ข้อมูลดิบ'!$C$3:$CR$167,MATCH($C27,'dmc2564 ข้อมูลดิบ'!$C$3:$C$165,0),42)</f>
        <v>1</v>
      </c>
      <c r="P28" s="112">
        <f>J28+K28+L28+M28+N28+O28</f>
        <v>6</v>
      </c>
      <c r="Q28" s="112">
        <f>INDEX('dmc2564 ข้อมูลดิบ'!$C$3:$CR$167,MATCH($C27,'dmc2564 ข้อมูลดิบ'!$C$3:$C$165,0),50)</f>
        <v>0</v>
      </c>
      <c r="R28" s="112">
        <f>INDEX('dmc2564 ข้อมูลดิบ'!$C$3:$CR$167,MATCH($C27,'dmc2564 ข้อมูลดิบ'!$C$3:$C$165,0),54)</f>
        <v>0</v>
      </c>
      <c r="S28" s="112">
        <f>INDEX('dmc2564 ข้อมูลดิบ'!$C$3:$CR$167,MATCH($C27,'dmc2564 ข้อมูลดิบ'!$C$3:$C$165,0),58)</f>
        <v>0</v>
      </c>
      <c r="T28" s="112">
        <f>Q28+R28+S28</f>
        <v>0</v>
      </c>
      <c r="U28" s="113">
        <f t="shared" si="3"/>
        <v>9</v>
      </c>
    </row>
    <row r="29" spans="2:21" ht="21" customHeight="1" thickTop="1">
      <c r="B29" s="102">
        <v>7</v>
      </c>
      <c r="C29" s="118" t="s">
        <v>86</v>
      </c>
      <c r="D29" s="116" t="s">
        <v>18</v>
      </c>
      <c r="E29" s="86">
        <f>VLOOKUP(C31,'จำนวนครู 25มิย64'!$A$3:$E$164,3,TRUE)</f>
        <v>0</v>
      </c>
      <c r="F29" s="86">
        <f>INDEX('dmc2564 ข้อมูลดิบ'!$C$3:$CR$167,MATCH($C31,'dmc2564 ข้อมูลดิบ'!$C$3:$C$165,0),3)</f>
        <v>0</v>
      </c>
      <c r="G29" s="86">
        <f>INDEX('dmc2564 ข้อมูลดิบ'!$C$3:$CR$167,MATCH($C31,'dmc2564 ข้อมูลดิบ'!$C$3:$C$165,0),7)</f>
        <v>6</v>
      </c>
      <c r="H29" s="86">
        <f>INDEX('dmc2564 ข้อมูลดิบ'!$C$3:$CR$167,MATCH($C31,'dmc2564 ข้อมูลดิบ'!$C$3:$C$165,0),11)</f>
        <v>5</v>
      </c>
      <c r="I29" s="86">
        <f t="shared" si="0"/>
        <v>11</v>
      </c>
      <c r="J29" s="86">
        <f>INDEX('dmc2564 ข้อมูลดิบ'!$C$3:$CR$167,MATCH($C31,'dmc2564 ข้อมูลดิบ'!$C$3:$C$165,0),19)</f>
        <v>4</v>
      </c>
      <c r="K29" s="86">
        <f>INDEX('dmc2564 ข้อมูลดิบ'!$C$3:$CR$167,MATCH($C31,'dmc2564 ข้อมูลดิบ'!$C$3:$C$165,0),23)</f>
        <v>6</v>
      </c>
      <c r="L29" s="100">
        <f>INDEX('dmc2564 ข้อมูลดิบ'!$C$3:$CR$167,MATCH($C31,'dmc2564 ข้อมูลดิบ'!$C$3:$C$165,0),27)</f>
        <v>5</v>
      </c>
      <c r="M29" s="86">
        <f>INDEX('dmc2564 ข้อมูลดิบ'!$C$3:$CR$167,MATCH($C31,'dmc2564 ข้อมูลดิบ'!$C$3:$C$165,0),31)</f>
        <v>1</v>
      </c>
      <c r="N29" s="86">
        <f>INDEX('dmc2564 ข้อมูลดิบ'!$C$3:$CR$167,MATCH($C31,'dmc2564 ข้อมูลดิบ'!$C$3:$C$165,0),35)</f>
        <v>2</v>
      </c>
      <c r="O29" s="86">
        <f>INDEX('dmc2564 ข้อมูลดิบ'!$C$3:$CR$167,MATCH($C31,'dmc2564 ข้อมูลดิบ'!$C$3:$C$165,0),39)</f>
        <v>3</v>
      </c>
      <c r="P29" s="86">
        <f t="shared" si="1"/>
        <v>21</v>
      </c>
      <c r="Q29" s="86">
        <f>INDEX('dmc2564 ข้อมูลดิบ'!$C$3:$CR$167,MATCH($C31,'dmc2564 ข้อมูลดิบ'!$C$3:$C$165,0),47)</f>
        <v>0</v>
      </c>
      <c r="R29" s="86">
        <f>INDEX('dmc2564 ข้อมูลดิบ'!$C$3:$CR$167,MATCH($C31,'dmc2564 ข้อมูลดิบ'!$C$3:$C$165,0),51)</f>
        <v>0</v>
      </c>
      <c r="S29" s="86">
        <f>INDEX('dmc2564 ข้อมูลดิบ'!$C$3:$CR$167,MATCH($C31,'dmc2564 ข้อมูลดิบ'!$C$3:$C$165,0),55)</f>
        <v>0</v>
      </c>
      <c r="T29" s="86">
        <f t="shared" si="2"/>
        <v>0</v>
      </c>
      <c r="U29" s="101">
        <f t="shared" si="3"/>
        <v>32</v>
      </c>
    </row>
    <row r="30" spans="2:21" ht="21" customHeight="1">
      <c r="B30" s="102"/>
      <c r="C30" s="103" t="s">
        <v>508</v>
      </c>
      <c r="D30" s="99" t="s">
        <v>20</v>
      </c>
      <c r="E30" s="86">
        <f>VLOOKUP(C31,'จำนวนครู 25มิย64'!$A$3:$E$164,4,TRUE)</f>
        <v>3</v>
      </c>
      <c r="F30" s="104">
        <f>INDEX('dmc2564 ข้อมูลดิบ'!$C$3:$CR$167,MATCH($C31,'dmc2564 ข้อมูลดิบ'!$C$3:$C$165,0),4)</f>
        <v>0</v>
      </c>
      <c r="G30" s="104">
        <f>INDEX('dmc2564 ข้อมูลดิบ'!$C$3:$CR$167,MATCH($C31,'dmc2564 ข้อมูลดิบ'!$C$3:$C$165,0),8)</f>
        <v>6</v>
      </c>
      <c r="H30" s="104">
        <f>INDEX('dmc2564 ข้อมูลดิบ'!$C$3:$CR$167,MATCH($C31,'dmc2564 ข้อมูลดิบ'!$C$3:$C$165,0),12)</f>
        <v>3</v>
      </c>
      <c r="I30" s="104">
        <f t="shared" si="0"/>
        <v>9</v>
      </c>
      <c r="J30" s="104">
        <f>INDEX('dmc2564 ข้อมูลดิบ'!$C$3:$CR$167,MATCH($C31,'dmc2564 ข้อมูลดิบ'!$C$3:$C$165,0),20)</f>
        <v>4</v>
      </c>
      <c r="K30" s="104">
        <f>INDEX('dmc2564 ข้อมูลดิบ'!$C$3:$CR$167,MATCH($C31,'dmc2564 ข้อมูลดิบ'!$C$3:$C$165,0),24)</f>
        <v>3</v>
      </c>
      <c r="L30" s="105">
        <f>INDEX('dmc2564 ข้อมูลดิบ'!$C$3:$CR$167,MATCH($C31,'dmc2564 ข้อมูลดิบ'!$C$3:$C$165,0),28)</f>
        <v>1</v>
      </c>
      <c r="M30" s="104">
        <f>INDEX('dmc2564 ข้อมูลดิบ'!$C$3:$CR$167,MATCH($C31,'dmc2564 ข้อมูลดิบ'!$C$3:$C$165,0),32)</f>
        <v>4</v>
      </c>
      <c r="N30" s="104">
        <f>INDEX('dmc2564 ข้อมูลดิบ'!$C$3:$CR$167,MATCH($C31,'dmc2564 ข้อมูลดิบ'!$C$3:$C$165,0),36)</f>
        <v>3</v>
      </c>
      <c r="O30" s="104">
        <f>INDEX('dmc2564 ข้อมูลดิบ'!$C$3:$CR$167,MATCH($C31,'dmc2564 ข้อมูลดิบ'!$C$3:$C$165,0),40)</f>
        <v>2</v>
      </c>
      <c r="P30" s="104">
        <f t="shared" si="1"/>
        <v>17</v>
      </c>
      <c r="Q30" s="104">
        <f>INDEX('dmc2564 ข้อมูลดิบ'!$C$3:$CR$167,MATCH($C31,'dmc2564 ข้อมูลดิบ'!$C$3:$C$165,0),48)</f>
        <v>0</v>
      </c>
      <c r="R30" s="104">
        <f>INDEX('dmc2564 ข้อมูลดิบ'!$C$3:$CR$167,MATCH($C31,'dmc2564 ข้อมูลดิบ'!$C$3:$C$165,0),52)</f>
        <v>0</v>
      </c>
      <c r="S30" s="104">
        <f>INDEX('dmc2564 ข้อมูลดิบ'!$C$3:$CR$167,MATCH($C31,'dmc2564 ข้อมูลดิบ'!$C$3:$C$165,0),56)</f>
        <v>0</v>
      </c>
      <c r="T30" s="104">
        <f t="shared" si="2"/>
        <v>0</v>
      </c>
      <c r="U30" s="106">
        <f t="shared" si="3"/>
        <v>26</v>
      </c>
    </row>
    <row r="31" spans="2:21" ht="21" customHeight="1">
      <c r="B31" s="102"/>
      <c r="C31" s="103">
        <v>64020179</v>
      </c>
      <c r="D31" s="99" t="s">
        <v>1</v>
      </c>
      <c r="E31" s="107">
        <f t="shared" ref="E31:T31" si="10">E29+E30</f>
        <v>3</v>
      </c>
      <c r="F31" s="106">
        <f t="shared" si="10"/>
        <v>0</v>
      </c>
      <c r="G31" s="106">
        <f t="shared" si="10"/>
        <v>12</v>
      </c>
      <c r="H31" s="106">
        <f t="shared" si="10"/>
        <v>8</v>
      </c>
      <c r="I31" s="106">
        <f t="shared" si="10"/>
        <v>20</v>
      </c>
      <c r="J31" s="106">
        <f t="shared" si="10"/>
        <v>8</v>
      </c>
      <c r="K31" s="106">
        <f t="shared" si="10"/>
        <v>9</v>
      </c>
      <c r="L31" s="108">
        <f t="shared" si="10"/>
        <v>6</v>
      </c>
      <c r="M31" s="106">
        <f t="shared" si="10"/>
        <v>5</v>
      </c>
      <c r="N31" s="106">
        <f t="shared" si="10"/>
        <v>5</v>
      </c>
      <c r="O31" s="106">
        <f t="shared" si="10"/>
        <v>5</v>
      </c>
      <c r="P31" s="106">
        <f t="shared" si="10"/>
        <v>38</v>
      </c>
      <c r="Q31" s="106">
        <f t="shared" si="10"/>
        <v>0</v>
      </c>
      <c r="R31" s="106">
        <f t="shared" si="10"/>
        <v>0</v>
      </c>
      <c r="S31" s="106">
        <f t="shared" si="10"/>
        <v>0</v>
      </c>
      <c r="T31" s="106">
        <f t="shared" si="10"/>
        <v>0</v>
      </c>
      <c r="U31" s="106">
        <f t="shared" si="3"/>
        <v>58</v>
      </c>
    </row>
    <row r="32" spans="2:21" ht="21" customHeight="1" thickBot="1">
      <c r="B32" s="109"/>
      <c r="C32" s="179" t="s">
        <v>533</v>
      </c>
      <c r="D32" s="110" t="s">
        <v>15</v>
      </c>
      <c r="E32" s="111"/>
      <c r="F32" s="112">
        <f>INDEX('dmc2564 ข้อมูลดิบ'!$C$3:$CR$167,MATCH($C31,'dmc2564 ข้อมูลดิบ'!$C$3:$C$165,0),6)</f>
        <v>0</v>
      </c>
      <c r="G32" s="112">
        <f>INDEX('dmc2564 ข้อมูลดิบ'!$C$3:$CR$167,MATCH($C31,'dmc2564 ข้อมูลดิบ'!$C$3:$C$165,0),10)</f>
        <v>1</v>
      </c>
      <c r="H32" s="112">
        <f>INDEX('dmc2564 ข้อมูลดิบ'!$C$3:$CR$167,MATCH($C31,'dmc2564 ข้อมูลดิบ'!$C$3:$C$165,0),14)</f>
        <v>1</v>
      </c>
      <c r="I32" s="112">
        <f>SUM(F32:H32)</f>
        <v>2</v>
      </c>
      <c r="J32" s="112">
        <f>INDEX('dmc2564 ข้อมูลดิบ'!$C$3:$CR$167,MATCH($C31,'dmc2564 ข้อมูลดิบ'!$C$3:$C$165,0),22)</f>
        <v>1</v>
      </c>
      <c r="K32" s="112">
        <f>INDEX('dmc2564 ข้อมูลดิบ'!$C$3:$CR$167,MATCH($C31,'dmc2564 ข้อมูลดิบ'!$C$3:$C$165,0),26)</f>
        <v>1</v>
      </c>
      <c r="L32" s="111">
        <f>INDEX('dmc2564 ข้อมูลดิบ'!$C$3:$CR$167,MATCH($C31,'dmc2564 ข้อมูลดิบ'!$C$3:$C$165,0),30)</f>
        <v>1</v>
      </c>
      <c r="M32" s="112">
        <f>INDEX('dmc2564 ข้อมูลดิบ'!$C$3:$CR$167,MATCH($C31,'dmc2564 ข้อมูลดิบ'!$C$3:$C$165,0),34)</f>
        <v>1</v>
      </c>
      <c r="N32" s="112">
        <f>INDEX('dmc2564 ข้อมูลดิบ'!$C$3:$CR$167,MATCH($C31,'dmc2564 ข้อมูลดิบ'!$C$3:$C$165,0),38)</f>
        <v>1</v>
      </c>
      <c r="O32" s="112">
        <f>INDEX('dmc2564 ข้อมูลดิบ'!$C$3:$CR$167,MATCH($C31,'dmc2564 ข้อมูลดิบ'!$C$3:$C$165,0),42)</f>
        <v>1</v>
      </c>
      <c r="P32" s="112">
        <f>J32+K32+L32+M32+N32+O32</f>
        <v>6</v>
      </c>
      <c r="Q32" s="112">
        <f>INDEX('dmc2564 ข้อมูลดิบ'!$C$3:$CR$167,MATCH($C31,'dmc2564 ข้อมูลดิบ'!$C$3:$C$165,0),50)</f>
        <v>0</v>
      </c>
      <c r="R32" s="112">
        <f>INDEX('dmc2564 ข้อมูลดิบ'!$C$3:$CR$167,MATCH($C31,'dmc2564 ข้อมูลดิบ'!$C$3:$C$165,0),54)</f>
        <v>0</v>
      </c>
      <c r="S32" s="112">
        <f>INDEX('dmc2564 ข้อมูลดิบ'!$C$3:$CR$167,MATCH($C31,'dmc2564 ข้อมูลดิบ'!$C$3:$C$165,0),58)</f>
        <v>0</v>
      </c>
      <c r="T32" s="112">
        <f>Q32+R32+S32</f>
        <v>0</v>
      </c>
      <c r="U32" s="113">
        <f t="shared" si="3"/>
        <v>8</v>
      </c>
    </row>
    <row r="33" spans="2:21" ht="21" customHeight="1" thickTop="1">
      <c r="B33" s="102">
        <v>8</v>
      </c>
      <c r="C33" s="118" t="s">
        <v>87</v>
      </c>
      <c r="D33" s="117" t="s">
        <v>18</v>
      </c>
      <c r="E33" s="86">
        <f>VLOOKUP(C35,'จำนวนครู 25มิย64'!$A$3:$E$164,3,TRUE)</f>
        <v>1</v>
      </c>
      <c r="F33" s="86">
        <f>INDEX('dmc2564 ข้อมูลดิบ'!$C$3:$CR$167,MATCH($C35,'dmc2564 ข้อมูลดิบ'!$C$3:$C$165,0),3)</f>
        <v>0</v>
      </c>
      <c r="G33" s="86">
        <f>INDEX('dmc2564 ข้อมูลดิบ'!$C$3:$CR$167,MATCH($C35,'dmc2564 ข้อมูลดิบ'!$C$3:$C$165,0),7)</f>
        <v>10</v>
      </c>
      <c r="H33" s="86">
        <f>INDEX('dmc2564 ข้อมูลดิบ'!$C$3:$CR$167,MATCH($C35,'dmc2564 ข้อมูลดิบ'!$C$3:$C$165,0),11)</f>
        <v>10</v>
      </c>
      <c r="I33" s="86">
        <f t="shared" si="0"/>
        <v>20</v>
      </c>
      <c r="J33" s="86">
        <f>INDEX('dmc2564 ข้อมูลดิบ'!$C$3:$CR$167,MATCH($C35,'dmc2564 ข้อมูลดิบ'!$C$3:$C$165,0),19)</f>
        <v>11</v>
      </c>
      <c r="K33" s="86">
        <f>INDEX('dmc2564 ข้อมูลดิบ'!$C$3:$CR$167,MATCH($C35,'dmc2564 ข้อมูลดิบ'!$C$3:$C$165,0),23)</f>
        <v>5</v>
      </c>
      <c r="L33" s="100">
        <f>INDEX('dmc2564 ข้อมูลดิบ'!$C$3:$CR$167,MATCH($C35,'dmc2564 ข้อมูลดิบ'!$C$3:$C$165,0),27)</f>
        <v>7</v>
      </c>
      <c r="M33" s="86">
        <f>INDEX('dmc2564 ข้อมูลดิบ'!$C$3:$CR$167,MATCH($C35,'dmc2564 ข้อมูลดิบ'!$C$3:$C$165,0),31)</f>
        <v>14</v>
      </c>
      <c r="N33" s="86">
        <f>INDEX('dmc2564 ข้อมูลดิบ'!$C$3:$CR$167,MATCH($C35,'dmc2564 ข้อมูลดิบ'!$C$3:$C$165,0),35)</f>
        <v>15</v>
      </c>
      <c r="O33" s="86">
        <f>INDEX('dmc2564 ข้อมูลดิบ'!$C$3:$CR$167,MATCH($C35,'dmc2564 ข้อมูลดิบ'!$C$3:$C$165,0),39)</f>
        <v>7</v>
      </c>
      <c r="P33" s="86">
        <f t="shared" si="1"/>
        <v>59</v>
      </c>
      <c r="Q33" s="86">
        <f>INDEX('dmc2564 ข้อมูลดิบ'!$C$3:$CR$167,MATCH($C35,'dmc2564 ข้อมูลดิบ'!$C$3:$C$165,0),47)</f>
        <v>10</v>
      </c>
      <c r="R33" s="86">
        <f>INDEX('dmc2564 ข้อมูลดิบ'!$C$3:$CR$167,MATCH($C35,'dmc2564 ข้อมูลดิบ'!$C$3:$C$165,0),51)</f>
        <v>13</v>
      </c>
      <c r="S33" s="86">
        <f>INDEX('dmc2564 ข้อมูลดิบ'!$C$3:$CR$167,MATCH($C35,'dmc2564 ข้อมูลดิบ'!$C$3:$C$165,0),55)</f>
        <v>4</v>
      </c>
      <c r="T33" s="86">
        <f t="shared" si="2"/>
        <v>27</v>
      </c>
      <c r="U33" s="101">
        <f t="shared" si="3"/>
        <v>106</v>
      </c>
    </row>
    <row r="34" spans="2:21" ht="21" customHeight="1">
      <c r="B34" s="102"/>
      <c r="C34" s="103" t="s">
        <v>88</v>
      </c>
      <c r="D34" s="99" t="s">
        <v>20</v>
      </c>
      <c r="E34" s="86">
        <f>VLOOKUP(C35,'จำนวนครู 25มิย64'!$A$3:$E$164,4,TRUE)</f>
        <v>14</v>
      </c>
      <c r="F34" s="104">
        <f>INDEX('dmc2564 ข้อมูลดิบ'!$C$3:$CR$167,MATCH($C35,'dmc2564 ข้อมูลดิบ'!$C$3:$C$165,0),4)</f>
        <v>0</v>
      </c>
      <c r="G34" s="104">
        <f>INDEX('dmc2564 ข้อมูลดิบ'!$C$3:$CR$167,MATCH($C35,'dmc2564 ข้อมูลดิบ'!$C$3:$C$165,0),8)</f>
        <v>7</v>
      </c>
      <c r="H34" s="104">
        <f>INDEX('dmc2564 ข้อมูลดิบ'!$C$3:$CR$167,MATCH($C35,'dmc2564 ข้อมูลดิบ'!$C$3:$C$165,0),12)</f>
        <v>6</v>
      </c>
      <c r="I34" s="104">
        <f t="shared" si="0"/>
        <v>13</v>
      </c>
      <c r="J34" s="104">
        <f>INDEX('dmc2564 ข้อมูลดิบ'!$C$3:$CR$167,MATCH($C35,'dmc2564 ข้อมูลดิบ'!$C$3:$C$165,0),20)</f>
        <v>6</v>
      </c>
      <c r="K34" s="104">
        <f>INDEX('dmc2564 ข้อมูลดิบ'!$C$3:$CR$167,MATCH($C35,'dmc2564 ข้อมูลดิบ'!$C$3:$C$165,0),24)</f>
        <v>6</v>
      </c>
      <c r="L34" s="105">
        <f>INDEX('dmc2564 ข้อมูลดิบ'!$C$3:$CR$167,MATCH($C35,'dmc2564 ข้อมูลดิบ'!$C$3:$C$165,0),28)</f>
        <v>6</v>
      </c>
      <c r="M34" s="104">
        <f>INDEX('dmc2564 ข้อมูลดิบ'!$C$3:$CR$167,MATCH($C35,'dmc2564 ข้อมูลดิบ'!$C$3:$C$165,0),32)</f>
        <v>7</v>
      </c>
      <c r="N34" s="104">
        <f>INDEX('dmc2564 ข้อมูลดิบ'!$C$3:$CR$167,MATCH($C35,'dmc2564 ข้อมูลดิบ'!$C$3:$C$165,0),36)</f>
        <v>11</v>
      </c>
      <c r="O34" s="104">
        <f>INDEX('dmc2564 ข้อมูลดิบ'!$C$3:$CR$167,MATCH($C35,'dmc2564 ข้อมูลดิบ'!$C$3:$C$165,0),40)</f>
        <v>9</v>
      </c>
      <c r="P34" s="104">
        <f t="shared" si="1"/>
        <v>45</v>
      </c>
      <c r="Q34" s="104">
        <f>INDEX('dmc2564 ข้อมูลดิบ'!$C$3:$CR$167,MATCH($C35,'dmc2564 ข้อมูลดิบ'!$C$3:$C$165,0),48)</f>
        <v>8</v>
      </c>
      <c r="R34" s="104">
        <f>INDEX('dmc2564 ข้อมูลดิบ'!$C$3:$CR$167,MATCH($C35,'dmc2564 ข้อมูลดิบ'!$C$3:$C$165,0),52)</f>
        <v>8</v>
      </c>
      <c r="S34" s="104">
        <f>INDEX('dmc2564 ข้อมูลดิบ'!$C$3:$CR$167,MATCH($C35,'dmc2564 ข้อมูลดิบ'!$C$3:$C$165,0),56)</f>
        <v>7</v>
      </c>
      <c r="T34" s="104">
        <f t="shared" si="2"/>
        <v>23</v>
      </c>
      <c r="U34" s="106">
        <f t="shared" si="3"/>
        <v>81</v>
      </c>
    </row>
    <row r="35" spans="2:21" ht="21" customHeight="1">
      <c r="B35" s="102"/>
      <c r="C35" s="103">
        <v>64020180</v>
      </c>
      <c r="D35" s="99" t="s">
        <v>1</v>
      </c>
      <c r="E35" s="107">
        <f t="shared" ref="E35:T35" si="11">E33+E34</f>
        <v>15</v>
      </c>
      <c r="F35" s="106">
        <f t="shared" si="11"/>
        <v>0</v>
      </c>
      <c r="G35" s="106">
        <f t="shared" si="11"/>
        <v>17</v>
      </c>
      <c r="H35" s="106">
        <f t="shared" si="11"/>
        <v>16</v>
      </c>
      <c r="I35" s="106">
        <f t="shared" si="11"/>
        <v>33</v>
      </c>
      <c r="J35" s="106">
        <f t="shared" si="11"/>
        <v>17</v>
      </c>
      <c r="K35" s="106">
        <f t="shared" si="11"/>
        <v>11</v>
      </c>
      <c r="L35" s="108">
        <f t="shared" si="11"/>
        <v>13</v>
      </c>
      <c r="M35" s="106">
        <f t="shared" si="11"/>
        <v>21</v>
      </c>
      <c r="N35" s="106">
        <f t="shared" si="11"/>
        <v>26</v>
      </c>
      <c r="O35" s="106">
        <f t="shared" si="11"/>
        <v>16</v>
      </c>
      <c r="P35" s="106">
        <f t="shared" si="11"/>
        <v>104</v>
      </c>
      <c r="Q35" s="106">
        <f t="shared" si="11"/>
        <v>18</v>
      </c>
      <c r="R35" s="106">
        <f t="shared" si="11"/>
        <v>21</v>
      </c>
      <c r="S35" s="106">
        <f t="shared" si="11"/>
        <v>11</v>
      </c>
      <c r="T35" s="106">
        <f t="shared" si="11"/>
        <v>50</v>
      </c>
      <c r="U35" s="106">
        <f t="shared" si="3"/>
        <v>187</v>
      </c>
    </row>
    <row r="36" spans="2:21" ht="21" customHeight="1" thickBot="1">
      <c r="B36" s="109"/>
      <c r="C36" s="179" t="s">
        <v>294</v>
      </c>
      <c r="D36" s="110" t="s">
        <v>15</v>
      </c>
      <c r="E36" s="111"/>
      <c r="F36" s="112">
        <f>INDEX('dmc2564 ข้อมูลดิบ'!$C$3:$CR$167,MATCH($C35,'dmc2564 ข้อมูลดิบ'!$C$3:$C$165,0),6)</f>
        <v>0</v>
      </c>
      <c r="G36" s="112">
        <f>INDEX('dmc2564 ข้อมูลดิบ'!$C$3:$CR$167,MATCH($C35,'dmc2564 ข้อมูลดิบ'!$C$3:$C$165,0),10)</f>
        <v>1</v>
      </c>
      <c r="H36" s="112">
        <f>INDEX('dmc2564 ข้อมูลดิบ'!$C$3:$CR$167,MATCH($C35,'dmc2564 ข้อมูลดิบ'!$C$3:$C$165,0),14)</f>
        <v>1</v>
      </c>
      <c r="I36" s="112">
        <f>SUM(F36:H36)</f>
        <v>2</v>
      </c>
      <c r="J36" s="112">
        <f>INDEX('dmc2564 ข้อมูลดิบ'!$C$3:$CR$167,MATCH($C35,'dmc2564 ข้อมูลดิบ'!$C$3:$C$165,0),22)</f>
        <v>1</v>
      </c>
      <c r="K36" s="112">
        <f>INDEX('dmc2564 ข้อมูลดิบ'!$C$3:$CR$167,MATCH($C35,'dmc2564 ข้อมูลดิบ'!$C$3:$C$165,0),26)</f>
        <v>1</v>
      </c>
      <c r="L36" s="111">
        <f>INDEX('dmc2564 ข้อมูลดิบ'!$C$3:$CR$167,MATCH($C35,'dmc2564 ข้อมูลดิบ'!$C$3:$C$165,0),30)</f>
        <v>1</v>
      </c>
      <c r="M36" s="112">
        <f>INDEX('dmc2564 ข้อมูลดิบ'!$C$3:$CR$167,MATCH($C35,'dmc2564 ข้อมูลดิบ'!$C$3:$C$165,0),34)</f>
        <v>1</v>
      </c>
      <c r="N36" s="112">
        <f>INDEX('dmc2564 ข้อมูลดิบ'!$C$3:$CR$167,MATCH($C35,'dmc2564 ข้อมูลดิบ'!$C$3:$C$165,0),38)</f>
        <v>1</v>
      </c>
      <c r="O36" s="112">
        <f>INDEX('dmc2564 ข้อมูลดิบ'!$C$3:$CR$167,MATCH($C35,'dmc2564 ข้อมูลดิบ'!$C$3:$C$165,0),42)</f>
        <v>1</v>
      </c>
      <c r="P36" s="112">
        <f>J36+K36+L36+M36+N36+O36</f>
        <v>6</v>
      </c>
      <c r="Q36" s="112">
        <f>INDEX('dmc2564 ข้อมูลดิบ'!$C$3:$CR$167,MATCH($C35,'dmc2564 ข้อมูลดิบ'!$C$3:$C$165,0),50)</f>
        <v>1</v>
      </c>
      <c r="R36" s="112">
        <f>INDEX('dmc2564 ข้อมูลดิบ'!$C$3:$CR$167,MATCH($C35,'dmc2564 ข้อมูลดิบ'!$C$3:$C$165,0),54)</f>
        <v>1</v>
      </c>
      <c r="S36" s="112">
        <f>INDEX('dmc2564 ข้อมูลดิบ'!$C$3:$CR$167,MATCH($C35,'dmc2564 ข้อมูลดิบ'!$C$3:$C$165,0),58)</f>
        <v>1</v>
      </c>
      <c r="T36" s="112">
        <f>Q36+R36+S36</f>
        <v>3</v>
      </c>
      <c r="U36" s="113">
        <f t="shared" si="3"/>
        <v>11</v>
      </c>
    </row>
    <row r="37" spans="2:21" ht="21" customHeight="1" thickTop="1">
      <c r="B37" s="97">
        <v>9</v>
      </c>
      <c r="C37" s="98" t="s">
        <v>89</v>
      </c>
      <c r="D37" s="99" t="s">
        <v>18</v>
      </c>
      <c r="E37" s="86">
        <f>VLOOKUP(C39,'จำนวนครู 25มิย64'!$A$3:$E$164,3,TRUE)</f>
        <v>1</v>
      </c>
      <c r="F37" s="86">
        <f>INDEX('dmc2564 ข้อมูลดิบ'!$C$3:$CR$167,MATCH($C39,'dmc2564 ข้อมูลดิบ'!$C$3:$C$165,0),3)</f>
        <v>4</v>
      </c>
      <c r="G37" s="86">
        <f>INDEX('dmc2564 ข้อมูลดิบ'!$C$3:$CR$167,MATCH($C39,'dmc2564 ข้อมูลดิบ'!$C$3:$C$165,0),7)</f>
        <v>2</v>
      </c>
      <c r="H37" s="86">
        <f>INDEX('dmc2564 ข้อมูลดิบ'!$C$3:$CR$167,MATCH($C39,'dmc2564 ข้อมูลดิบ'!$C$3:$C$165,0),11)</f>
        <v>2</v>
      </c>
      <c r="I37" s="86">
        <f t="shared" si="0"/>
        <v>8</v>
      </c>
      <c r="J37" s="86">
        <f>INDEX('dmc2564 ข้อมูลดิบ'!$C$3:$CR$167,MATCH($C39,'dmc2564 ข้อมูลดิบ'!$C$3:$C$165,0),19)</f>
        <v>1</v>
      </c>
      <c r="K37" s="86">
        <f>INDEX('dmc2564 ข้อมูลดิบ'!$C$3:$CR$167,MATCH($C39,'dmc2564 ข้อมูลดิบ'!$C$3:$C$165,0),23)</f>
        <v>3</v>
      </c>
      <c r="L37" s="100">
        <f>INDEX('dmc2564 ข้อมูลดิบ'!$C$3:$CR$167,MATCH($C39,'dmc2564 ข้อมูลดิบ'!$C$3:$C$165,0),27)</f>
        <v>4</v>
      </c>
      <c r="M37" s="86">
        <f>INDEX('dmc2564 ข้อมูลดิบ'!$C$3:$CR$167,MATCH($C39,'dmc2564 ข้อมูลดิบ'!$C$3:$C$165,0),31)</f>
        <v>2</v>
      </c>
      <c r="N37" s="86">
        <f>INDEX('dmc2564 ข้อมูลดิบ'!$C$3:$CR$167,MATCH($C39,'dmc2564 ข้อมูลดิบ'!$C$3:$C$165,0),35)</f>
        <v>4</v>
      </c>
      <c r="O37" s="86">
        <f>INDEX('dmc2564 ข้อมูลดิบ'!$C$3:$CR$167,MATCH($C39,'dmc2564 ข้อมูลดิบ'!$C$3:$C$165,0),39)</f>
        <v>3</v>
      </c>
      <c r="P37" s="86">
        <f t="shared" si="1"/>
        <v>17</v>
      </c>
      <c r="Q37" s="86">
        <f>INDEX('dmc2564 ข้อมูลดิบ'!$C$3:$CR$167,MATCH($C39,'dmc2564 ข้อมูลดิบ'!$C$3:$C$165,0),47)</f>
        <v>0</v>
      </c>
      <c r="R37" s="86">
        <f>INDEX('dmc2564 ข้อมูลดิบ'!$C$3:$CR$167,MATCH($C39,'dmc2564 ข้อมูลดิบ'!$C$3:$C$165,0),51)</f>
        <v>0</v>
      </c>
      <c r="S37" s="86">
        <f>INDEX('dmc2564 ข้อมูลดิบ'!$C$3:$CR$167,MATCH($C39,'dmc2564 ข้อมูลดิบ'!$C$3:$C$165,0),55)</f>
        <v>0</v>
      </c>
      <c r="T37" s="86">
        <f t="shared" si="2"/>
        <v>0</v>
      </c>
      <c r="U37" s="101">
        <f t="shared" si="3"/>
        <v>25</v>
      </c>
    </row>
    <row r="38" spans="2:21" ht="21" customHeight="1">
      <c r="B38" s="102"/>
      <c r="C38" s="103" t="s">
        <v>90</v>
      </c>
      <c r="D38" s="99" t="s">
        <v>20</v>
      </c>
      <c r="E38" s="86">
        <f>VLOOKUP(C39,'จำนวนครู 25มิย64'!$A$3:$E$164,4,TRUE)</f>
        <v>2</v>
      </c>
      <c r="F38" s="104">
        <f>INDEX('dmc2564 ข้อมูลดิบ'!$C$3:$CR$167,MATCH($C39,'dmc2564 ข้อมูลดิบ'!$C$3:$C$165,0),4)</f>
        <v>4</v>
      </c>
      <c r="G38" s="104">
        <f>INDEX('dmc2564 ข้อมูลดิบ'!$C$3:$CR$167,MATCH($C39,'dmc2564 ข้อมูลดิบ'!$C$3:$C$165,0),8)</f>
        <v>1</v>
      </c>
      <c r="H38" s="104">
        <f>INDEX('dmc2564 ข้อมูลดิบ'!$C$3:$CR$167,MATCH($C39,'dmc2564 ข้อมูลดิบ'!$C$3:$C$165,0),12)</f>
        <v>4</v>
      </c>
      <c r="I38" s="104">
        <f t="shared" si="0"/>
        <v>9</v>
      </c>
      <c r="J38" s="104">
        <f>INDEX('dmc2564 ข้อมูลดิบ'!$C$3:$CR$167,MATCH($C39,'dmc2564 ข้อมูลดิบ'!$C$3:$C$165,0),20)</f>
        <v>1</v>
      </c>
      <c r="K38" s="104">
        <f>INDEX('dmc2564 ข้อมูลดิบ'!$C$3:$CR$167,MATCH($C39,'dmc2564 ข้อมูลดิบ'!$C$3:$C$165,0),24)</f>
        <v>2</v>
      </c>
      <c r="L38" s="105">
        <f>INDEX('dmc2564 ข้อมูลดิบ'!$C$3:$CR$167,MATCH($C39,'dmc2564 ข้อมูลดิบ'!$C$3:$C$165,0),28)</f>
        <v>3</v>
      </c>
      <c r="M38" s="104">
        <f>INDEX('dmc2564 ข้อมูลดิบ'!$C$3:$CR$167,MATCH($C39,'dmc2564 ข้อมูลดิบ'!$C$3:$C$165,0),32)</f>
        <v>3</v>
      </c>
      <c r="N38" s="104">
        <f>INDEX('dmc2564 ข้อมูลดิบ'!$C$3:$CR$167,MATCH($C39,'dmc2564 ข้อมูลดิบ'!$C$3:$C$165,0),36)</f>
        <v>2</v>
      </c>
      <c r="O38" s="104">
        <f>INDEX('dmc2564 ข้อมูลดิบ'!$C$3:$CR$167,MATCH($C39,'dmc2564 ข้อมูลดิบ'!$C$3:$C$165,0),40)</f>
        <v>2</v>
      </c>
      <c r="P38" s="104">
        <f t="shared" si="1"/>
        <v>13</v>
      </c>
      <c r="Q38" s="104">
        <f>INDEX('dmc2564 ข้อมูลดิบ'!$C$3:$CR$167,MATCH($C39,'dmc2564 ข้อมูลดิบ'!$C$3:$C$165,0),48)</f>
        <v>0</v>
      </c>
      <c r="R38" s="104">
        <f>INDEX('dmc2564 ข้อมูลดิบ'!$C$3:$CR$167,MATCH($C39,'dmc2564 ข้อมูลดิบ'!$C$3:$C$165,0),52)</f>
        <v>0</v>
      </c>
      <c r="S38" s="104">
        <f>INDEX('dmc2564 ข้อมูลดิบ'!$C$3:$CR$167,MATCH($C39,'dmc2564 ข้อมูลดิบ'!$C$3:$C$165,0),56)</f>
        <v>0</v>
      </c>
      <c r="T38" s="104">
        <f t="shared" si="2"/>
        <v>0</v>
      </c>
      <c r="U38" s="106">
        <f t="shared" si="3"/>
        <v>22</v>
      </c>
    </row>
    <row r="39" spans="2:21" ht="21" customHeight="1">
      <c r="B39" s="102"/>
      <c r="C39" s="103">
        <v>64020181</v>
      </c>
      <c r="D39" s="99" t="s">
        <v>1</v>
      </c>
      <c r="E39" s="107">
        <f t="shared" ref="E39:T39" si="12">E37+E38</f>
        <v>3</v>
      </c>
      <c r="F39" s="106">
        <f t="shared" si="12"/>
        <v>8</v>
      </c>
      <c r="G39" s="106">
        <f t="shared" si="12"/>
        <v>3</v>
      </c>
      <c r="H39" s="106">
        <f t="shared" si="12"/>
        <v>6</v>
      </c>
      <c r="I39" s="106">
        <f t="shared" si="12"/>
        <v>17</v>
      </c>
      <c r="J39" s="106">
        <f t="shared" si="12"/>
        <v>2</v>
      </c>
      <c r="K39" s="106">
        <f t="shared" si="12"/>
        <v>5</v>
      </c>
      <c r="L39" s="108">
        <f t="shared" si="12"/>
        <v>7</v>
      </c>
      <c r="M39" s="106">
        <f t="shared" si="12"/>
        <v>5</v>
      </c>
      <c r="N39" s="106">
        <f t="shared" si="12"/>
        <v>6</v>
      </c>
      <c r="O39" s="106">
        <f t="shared" si="12"/>
        <v>5</v>
      </c>
      <c r="P39" s="106">
        <f t="shared" si="12"/>
        <v>30</v>
      </c>
      <c r="Q39" s="106">
        <f t="shared" si="12"/>
        <v>0</v>
      </c>
      <c r="R39" s="106">
        <f t="shared" si="12"/>
        <v>0</v>
      </c>
      <c r="S39" s="106">
        <f t="shared" si="12"/>
        <v>0</v>
      </c>
      <c r="T39" s="106">
        <f t="shared" si="12"/>
        <v>0</v>
      </c>
      <c r="U39" s="106">
        <f t="shared" si="3"/>
        <v>47</v>
      </c>
    </row>
    <row r="40" spans="2:21" ht="21" customHeight="1" thickBot="1">
      <c r="B40" s="109"/>
      <c r="C40" s="179" t="s">
        <v>569</v>
      </c>
      <c r="D40" s="110" t="s">
        <v>15</v>
      </c>
      <c r="E40" s="111"/>
      <c r="F40" s="112">
        <f>INDEX('dmc2564 ข้อมูลดิบ'!$C$3:$CR$167,MATCH($C39,'dmc2564 ข้อมูลดิบ'!$C$3:$C$165,0),6)</f>
        <v>1</v>
      </c>
      <c r="G40" s="112">
        <f>INDEX('dmc2564 ข้อมูลดิบ'!$C$3:$CR$167,MATCH($C39,'dmc2564 ข้อมูลดิบ'!$C$3:$C$165,0),10)</f>
        <v>1</v>
      </c>
      <c r="H40" s="112">
        <f>INDEX('dmc2564 ข้อมูลดิบ'!$C$3:$CR$167,MATCH($C39,'dmc2564 ข้อมูลดิบ'!$C$3:$C$165,0),14)</f>
        <v>1</v>
      </c>
      <c r="I40" s="112">
        <f>SUM(F40:H40)</f>
        <v>3</v>
      </c>
      <c r="J40" s="112">
        <f>INDEX('dmc2564 ข้อมูลดิบ'!$C$3:$CR$167,MATCH($C39,'dmc2564 ข้อมูลดิบ'!$C$3:$C$165,0),22)</f>
        <v>1</v>
      </c>
      <c r="K40" s="112">
        <f>INDEX('dmc2564 ข้อมูลดิบ'!$C$3:$CR$167,MATCH($C39,'dmc2564 ข้อมูลดิบ'!$C$3:$C$165,0),26)</f>
        <v>1</v>
      </c>
      <c r="L40" s="111">
        <f>INDEX('dmc2564 ข้อมูลดิบ'!$C$3:$CR$167,MATCH($C39,'dmc2564 ข้อมูลดิบ'!$C$3:$C$165,0),30)</f>
        <v>1</v>
      </c>
      <c r="M40" s="112">
        <f>INDEX('dmc2564 ข้อมูลดิบ'!$C$3:$CR$167,MATCH($C39,'dmc2564 ข้อมูลดิบ'!$C$3:$C$165,0),34)</f>
        <v>1</v>
      </c>
      <c r="N40" s="112">
        <f>INDEX('dmc2564 ข้อมูลดิบ'!$C$3:$CR$167,MATCH($C39,'dmc2564 ข้อมูลดิบ'!$C$3:$C$165,0),38)</f>
        <v>1</v>
      </c>
      <c r="O40" s="112">
        <f>INDEX('dmc2564 ข้อมูลดิบ'!$C$3:$CR$167,MATCH($C39,'dmc2564 ข้อมูลดิบ'!$C$3:$C$165,0),42)</f>
        <v>1</v>
      </c>
      <c r="P40" s="112">
        <f>J40+K40+L40+M40+N40+O40</f>
        <v>6</v>
      </c>
      <c r="Q40" s="112">
        <f>INDEX('dmc2564 ข้อมูลดิบ'!$C$3:$CR$167,MATCH($C39,'dmc2564 ข้อมูลดิบ'!$C$3:$C$165,0),50)</f>
        <v>0</v>
      </c>
      <c r="R40" s="112">
        <f>INDEX('dmc2564 ข้อมูลดิบ'!$C$3:$CR$167,MATCH($C39,'dmc2564 ข้อมูลดิบ'!$C$3:$C$165,0),54)</f>
        <v>0</v>
      </c>
      <c r="S40" s="112">
        <f>INDEX('dmc2564 ข้อมูลดิบ'!$C$3:$CR$167,MATCH($C39,'dmc2564 ข้อมูลดิบ'!$C$3:$C$165,0),58)</f>
        <v>0</v>
      </c>
      <c r="T40" s="112">
        <f>Q40+R40+S40</f>
        <v>0</v>
      </c>
      <c r="U40" s="113">
        <f t="shared" si="3"/>
        <v>9</v>
      </c>
    </row>
    <row r="41" spans="2:21" ht="21" customHeight="1" thickTop="1">
      <c r="B41" s="102">
        <v>10</v>
      </c>
      <c r="C41" s="118" t="s">
        <v>91</v>
      </c>
      <c r="D41" s="117" t="s">
        <v>18</v>
      </c>
      <c r="E41" s="86">
        <f>VLOOKUP(C43,'จำนวนครู 25มิย64'!$A$3:$E$164,3,TRUE)</f>
        <v>2</v>
      </c>
      <c r="F41" s="86">
        <f>INDEX('dmc2564 ข้อมูลดิบ'!$C$3:$CR$167,MATCH($C43,'dmc2564 ข้อมูลดิบ'!$C$3:$C$165,0),3)</f>
        <v>0</v>
      </c>
      <c r="G41" s="86">
        <f>INDEX('dmc2564 ข้อมูลดิบ'!$C$3:$CR$167,MATCH($C43,'dmc2564 ข้อมูลดิบ'!$C$3:$C$165,0),7)</f>
        <v>10</v>
      </c>
      <c r="H41" s="86">
        <f>INDEX('dmc2564 ข้อมูลดิบ'!$C$3:$CR$167,MATCH($C43,'dmc2564 ข้อมูลดิบ'!$C$3:$C$165,0),11)</f>
        <v>10</v>
      </c>
      <c r="I41" s="86">
        <f t="shared" si="0"/>
        <v>20</v>
      </c>
      <c r="J41" s="86">
        <f>INDEX('dmc2564 ข้อมูลดิบ'!$C$3:$CR$167,MATCH($C43,'dmc2564 ข้อมูลดิบ'!$C$3:$C$165,0),19)</f>
        <v>10</v>
      </c>
      <c r="K41" s="86">
        <f>INDEX('dmc2564 ข้อมูลดิบ'!$C$3:$CR$167,MATCH($C43,'dmc2564 ข้อมูลดิบ'!$C$3:$C$165,0),23)</f>
        <v>10</v>
      </c>
      <c r="L41" s="100">
        <f>INDEX('dmc2564 ข้อมูลดิบ'!$C$3:$CR$167,MATCH($C43,'dmc2564 ข้อมูลดิบ'!$C$3:$C$165,0),27)</f>
        <v>9</v>
      </c>
      <c r="M41" s="86">
        <f>INDEX('dmc2564 ข้อมูลดิบ'!$C$3:$CR$167,MATCH($C43,'dmc2564 ข้อมูลดิบ'!$C$3:$C$165,0),31)</f>
        <v>5</v>
      </c>
      <c r="N41" s="86">
        <f>INDEX('dmc2564 ข้อมูลดิบ'!$C$3:$CR$167,MATCH($C43,'dmc2564 ข้อมูลดิบ'!$C$3:$C$165,0),35)</f>
        <v>11</v>
      </c>
      <c r="O41" s="86">
        <f>INDEX('dmc2564 ข้อมูลดิบ'!$C$3:$CR$167,MATCH($C43,'dmc2564 ข้อมูลดิบ'!$C$3:$C$165,0),39)</f>
        <v>11</v>
      </c>
      <c r="P41" s="86">
        <f t="shared" si="1"/>
        <v>56</v>
      </c>
      <c r="Q41" s="86">
        <f>INDEX('dmc2564 ข้อมูลดิบ'!$C$3:$CR$167,MATCH($C43,'dmc2564 ข้อมูลดิบ'!$C$3:$C$165,0),47)</f>
        <v>0</v>
      </c>
      <c r="R41" s="86">
        <f>INDEX('dmc2564 ข้อมูลดิบ'!$C$3:$CR$167,MATCH($C43,'dmc2564 ข้อมูลดิบ'!$C$3:$C$165,0),51)</f>
        <v>0</v>
      </c>
      <c r="S41" s="86">
        <f>INDEX('dmc2564 ข้อมูลดิบ'!$C$3:$CR$167,MATCH($C43,'dmc2564 ข้อมูลดิบ'!$C$3:$C$165,0),55)</f>
        <v>0</v>
      </c>
      <c r="T41" s="86">
        <f t="shared" si="2"/>
        <v>0</v>
      </c>
      <c r="U41" s="101">
        <f t="shared" si="3"/>
        <v>76</v>
      </c>
    </row>
    <row r="42" spans="2:21" ht="21" customHeight="1">
      <c r="B42" s="102"/>
      <c r="C42" s="103" t="s">
        <v>263</v>
      </c>
      <c r="D42" s="99" t="s">
        <v>20</v>
      </c>
      <c r="E42" s="86">
        <f>VLOOKUP(C43,'จำนวนครู 25มิย64'!$A$3:$E$164,4,TRUE)</f>
        <v>8</v>
      </c>
      <c r="F42" s="104">
        <f>INDEX('dmc2564 ข้อมูลดิบ'!$C$3:$CR$167,MATCH($C43,'dmc2564 ข้อมูลดิบ'!$C$3:$C$165,0),4)</f>
        <v>0</v>
      </c>
      <c r="G42" s="104">
        <f>INDEX('dmc2564 ข้อมูลดิบ'!$C$3:$CR$167,MATCH($C43,'dmc2564 ข้อมูลดิบ'!$C$3:$C$165,0),8)</f>
        <v>5</v>
      </c>
      <c r="H42" s="104">
        <f>INDEX('dmc2564 ข้อมูลดิบ'!$C$3:$CR$167,MATCH($C43,'dmc2564 ข้อมูลดิบ'!$C$3:$C$165,0),12)</f>
        <v>11</v>
      </c>
      <c r="I42" s="104">
        <f t="shared" si="0"/>
        <v>16</v>
      </c>
      <c r="J42" s="104">
        <f>INDEX('dmc2564 ข้อมูลดิบ'!$C$3:$CR$167,MATCH($C43,'dmc2564 ข้อมูลดิบ'!$C$3:$C$165,0),20)</f>
        <v>12</v>
      </c>
      <c r="K42" s="104">
        <f>INDEX('dmc2564 ข้อมูลดิบ'!$C$3:$CR$167,MATCH($C43,'dmc2564 ข้อมูลดิบ'!$C$3:$C$165,0),24)</f>
        <v>8</v>
      </c>
      <c r="L42" s="105">
        <f>INDEX('dmc2564 ข้อมูลดิบ'!$C$3:$CR$167,MATCH($C43,'dmc2564 ข้อมูลดิบ'!$C$3:$C$165,0),28)</f>
        <v>13</v>
      </c>
      <c r="M42" s="104">
        <f>INDEX('dmc2564 ข้อมูลดิบ'!$C$3:$CR$167,MATCH($C43,'dmc2564 ข้อมูลดิบ'!$C$3:$C$165,0),32)</f>
        <v>7</v>
      </c>
      <c r="N42" s="104">
        <f>INDEX('dmc2564 ข้อมูลดิบ'!$C$3:$CR$167,MATCH($C43,'dmc2564 ข้อมูลดิบ'!$C$3:$C$165,0),36)</f>
        <v>9</v>
      </c>
      <c r="O42" s="104">
        <f>INDEX('dmc2564 ข้อมูลดิบ'!$C$3:$CR$167,MATCH($C43,'dmc2564 ข้อมูลดิบ'!$C$3:$C$165,0),40)</f>
        <v>12</v>
      </c>
      <c r="P42" s="104">
        <f t="shared" si="1"/>
        <v>61</v>
      </c>
      <c r="Q42" s="104">
        <f>INDEX('dmc2564 ข้อมูลดิบ'!$C$3:$CR$167,MATCH($C43,'dmc2564 ข้อมูลดิบ'!$C$3:$C$165,0),48)</f>
        <v>0</v>
      </c>
      <c r="R42" s="104">
        <f>INDEX('dmc2564 ข้อมูลดิบ'!$C$3:$CR$167,MATCH($C43,'dmc2564 ข้อมูลดิบ'!$C$3:$C$165,0),52)</f>
        <v>0</v>
      </c>
      <c r="S42" s="104">
        <f>INDEX('dmc2564 ข้อมูลดิบ'!$C$3:$CR$167,MATCH($C43,'dmc2564 ข้อมูลดิบ'!$C$3:$C$165,0),56)</f>
        <v>0</v>
      </c>
      <c r="T42" s="104">
        <f t="shared" si="2"/>
        <v>0</v>
      </c>
      <c r="U42" s="106">
        <f t="shared" si="3"/>
        <v>77</v>
      </c>
    </row>
    <row r="43" spans="2:21" ht="21" customHeight="1">
      <c r="B43" s="102"/>
      <c r="C43" s="103">
        <v>64020182</v>
      </c>
      <c r="D43" s="99" t="s">
        <v>1</v>
      </c>
      <c r="E43" s="107">
        <f t="shared" ref="E43:T43" si="13">E41+E42</f>
        <v>10</v>
      </c>
      <c r="F43" s="106">
        <f t="shared" si="13"/>
        <v>0</v>
      </c>
      <c r="G43" s="106">
        <f t="shared" si="13"/>
        <v>15</v>
      </c>
      <c r="H43" s="106">
        <f t="shared" si="13"/>
        <v>21</v>
      </c>
      <c r="I43" s="106">
        <f t="shared" si="13"/>
        <v>36</v>
      </c>
      <c r="J43" s="106">
        <f t="shared" si="13"/>
        <v>22</v>
      </c>
      <c r="K43" s="106">
        <f t="shared" si="13"/>
        <v>18</v>
      </c>
      <c r="L43" s="108">
        <f t="shared" si="13"/>
        <v>22</v>
      </c>
      <c r="M43" s="106">
        <f t="shared" si="13"/>
        <v>12</v>
      </c>
      <c r="N43" s="106">
        <f t="shared" si="13"/>
        <v>20</v>
      </c>
      <c r="O43" s="106">
        <f t="shared" si="13"/>
        <v>23</v>
      </c>
      <c r="P43" s="106">
        <f t="shared" si="13"/>
        <v>117</v>
      </c>
      <c r="Q43" s="106">
        <f t="shared" si="13"/>
        <v>0</v>
      </c>
      <c r="R43" s="106">
        <f t="shared" si="13"/>
        <v>0</v>
      </c>
      <c r="S43" s="106">
        <f t="shared" si="13"/>
        <v>0</v>
      </c>
      <c r="T43" s="106">
        <f t="shared" si="13"/>
        <v>0</v>
      </c>
      <c r="U43" s="106">
        <f t="shared" si="3"/>
        <v>153</v>
      </c>
    </row>
    <row r="44" spans="2:21" ht="21" customHeight="1" thickBot="1">
      <c r="B44" s="109"/>
      <c r="C44" s="179" t="s">
        <v>538</v>
      </c>
      <c r="D44" s="110" t="s">
        <v>15</v>
      </c>
      <c r="E44" s="111"/>
      <c r="F44" s="112">
        <f>INDEX('dmc2564 ข้อมูลดิบ'!$C$3:$CR$167,MATCH($C43,'dmc2564 ข้อมูลดิบ'!$C$3:$C$165,0),6)</f>
        <v>0</v>
      </c>
      <c r="G44" s="112">
        <f>INDEX('dmc2564 ข้อมูลดิบ'!$C$3:$CR$167,MATCH($C43,'dmc2564 ข้อมูลดิบ'!$C$3:$C$165,0),10)</f>
        <v>1</v>
      </c>
      <c r="H44" s="112">
        <f>INDEX('dmc2564 ข้อมูลดิบ'!$C$3:$CR$167,MATCH($C43,'dmc2564 ข้อมูลดิบ'!$C$3:$C$165,0),14)</f>
        <v>1</v>
      </c>
      <c r="I44" s="112">
        <f>SUM(F44:H44)</f>
        <v>2</v>
      </c>
      <c r="J44" s="112">
        <f>INDEX('dmc2564 ข้อมูลดิบ'!$C$3:$CR$167,MATCH($C43,'dmc2564 ข้อมูลดิบ'!$C$3:$C$165,0),22)</f>
        <v>1</v>
      </c>
      <c r="K44" s="112">
        <f>INDEX('dmc2564 ข้อมูลดิบ'!$C$3:$CR$167,MATCH($C43,'dmc2564 ข้อมูลดิบ'!$C$3:$C$165,0),26)</f>
        <v>1</v>
      </c>
      <c r="L44" s="111">
        <f>INDEX('dmc2564 ข้อมูลดิบ'!$C$3:$CR$167,MATCH($C43,'dmc2564 ข้อมูลดิบ'!$C$3:$C$165,0),30)</f>
        <v>1</v>
      </c>
      <c r="M44" s="112">
        <f>INDEX('dmc2564 ข้อมูลดิบ'!$C$3:$CR$167,MATCH($C43,'dmc2564 ข้อมูลดิบ'!$C$3:$C$165,0),34)</f>
        <v>1</v>
      </c>
      <c r="N44" s="112">
        <f>INDEX('dmc2564 ข้อมูลดิบ'!$C$3:$CR$167,MATCH($C43,'dmc2564 ข้อมูลดิบ'!$C$3:$C$165,0),38)</f>
        <v>1</v>
      </c>
      <c r="O44" s="112">
        <f>INDEX('dmc2564 ข้อมูลดิบ'!$C$3:$CR$167,MATCH($C43,'dmc2564 ข้อมูลดิบ'!$C$3:$C$165,0),42)</f>
        <v>1</v>
      </c>
      <c r="P44" s="112">
        <f>J44+K44+L44+M44+N44+O44</f>
        <v>6</v>
      </c>
      <c r="Q44" s="112">
        <f>INDEX('dmc2564 ข้อมูลดิบ'!$C$3:$CR$167,MATCH($C43,'dmc2564 ข้อมูลดิบ'!$C$3:$C$165,0),50)</f>
        <v>0</v>
      </c>
      <c r="R44" s="112">
        <f>INDEX('dmc2564 ข้อมูลดิบ'!$C$3:$CR$167,MATCH($C43,'dmc2564 ข้อมูลดิบ'!$C$3:$C$165,0),54)</f>
        <v>0</v>
      </c>
      <c r="S44" s="112">
        <f>INDEX('dmc2564 ข้อมูลดิบ'!$C$3:$CR$167,MATCH($C43,'dmc2564 ข้อมูลดิบ'!$C$3:$C$165,0),58)</f>
        <v>0</v>
      </c>
      <c r="T44" s="112">
        <f>Q44+R44+S44</f>
        <v>0</v>
      </c>
      <c r="U44" s="113">
        <f t="shared" si="3"/>
        <v>8</v>
      </c>
    </row>
    <row r="45" spans="2:21" ht="21" customHeight="1" thickTop="1">
      <c r="B45" s="102">
        <v>11</v>
      </c>
      <c r="C45" s="118" t="s">
        <v>349</v>
      </c>
      <c r="D45" s="117" t="s">
        <v>18</v>
      </c>
      <c r="E45" s="86">
        <f>VLOOKUP(C47,'จำนวนครู 25มิย64'!$A$3:$E$164,3,TRUE)</f>
        <v>4</v>
      </c>
      <c r="F45" s="86">
        <f>INDEX('dmc2564 ข้อมูลดิบ'!$C$3:$CR$167,MATCH($C47,'dmc2564 ข้อมูลดิบ'!$C$3:$C$165,0),3)</f>
        <v>0</v>
      </c>
      <c r="G45" s="86">
        <f>INDEX('dmc2564 ข้อมูลดิบ'!$C$3:$CR$167,MATCH($C47,'dmc2564 ข้อมูลดิบ'!$C$3:$C$165,0),7)</f>
        <v>19</v>
      </c>
      <c r="H45" s="86">
        <f>INDEX('dmc2564 ข้อมูลดิบ'!$C$3:$CR$167,MATCH($C47,'dmc2564 ข้อมูลดิบ'!$C$3:$C$165,0),11)</f>
        <v>15</v>
      </c>
      <c r="I45" s="86">
        <f t="shared" si="0"/>
        <v>34</v>
      </c>
      <c r="J45" s="86">
        <f>INDEX('dmc2564 ข้อมูลดิบ'!$C$3:$CR$167,MATCH($C47,'dmc2564 ข้อมูลดิบ'!$C$3:$C$165,0),19)</f>
        <v>11</v>
      </c>
      <c r="K45" s="86">
        <f>INDEX('dmc2564 ข้อมูลดิบ'!$C$3:$CR$167,MATCH($C47,'dmc2564 ข้อมูลดิบ'!$C$3:$C$165,0),23)</f>
        <v>25</v>
      </c>
      <c r="L45" s="100">
        <f>INDEX('dmc2564 ข้อมูลดิบ'!$C$3:$CR$167,MATCH($C47,'dmc2564 ข้อมูลดิบ'!$C$3:$C$165,0),27)</f>
        <v>20</v>
      </c>
      <c r="M45" s="86">
        <f>INDEX('dmc2564 ข้อมูลดิบ'!$C$3:$CR$167,MATCH($C47,'dmc2564 ข้อมูลดิบ'!$C$3:$C$165,0),31)</f>
        <v>19</v>
      </c>
      <c r="N45" s="86">
        <f>INDEX('dmc2564 ข้อมูลดิบ'!$C$3:$CR$167,MATCH($C47,'dmc2564 ข้อมูลดิบ'!$C$3:$C$165,0),35)</f>
        <v>12</v>
      </c>
      <c r="O45" s="86">
        <f>INDEX('dmc2564 ข้อมูลดิบ'!$C$3:$CR$167,MATCH($C47,'dmc2564 ข้อมูลดิบ'!$C$3:$C$165,0),39)</f>
        <v>19</v>
      </c>
      <c r="P45" s="86">
        <f t="shared" si="1"/>
        <v>106</v>
      </c>
      <c r="Q45" s="86">
        <f>INDEX('dmc2564 ข้อมูลดิบ'!$C$3:$CR$167,MATCH($C47,'dmc2564 ข้อมูลดิบ'!$C$3:$C$165,0),47)</f>
        <v>11</v>
      </c>
      <c r="R45" s="86">
        <f>INDEX('dmc2564 ข้อมูลดิบ'!$C$3:$CR$167,MATCH($C47,'dmc2564 ข้อมูลดิบ'!$C$3:$C$165,0),51)</f>
        <v>10</v>
      </c>
      <c r="S45" s="86">
        <f>INDEX('dmc2564 ข้อมูลดิบ'!$C$3:$CR$167,MATCH($C47,'dmc2564 ข้อมูลดิบ'!$C$3:$C$165,0),55)</f>
        <v>8</v>
      </c>
      <c r="T45" s="86">
        <f t="shared" si="2"/>
        <v>29</v>
      </c>
      <c r="U45" s="101">
        <f t="shared" si="3"/>
        <v>169</v>
      </c>
    </row>
    <row r="46" spans="2:21" ht="21" customHeight="1">
      <c r="B46" s="102"/>
      <c r="C46" s="103" t="s">
        <v>509</v>
      </c>
      <c r="D46" s="99" t="s">
        <v>20</v>
      </c>
      <c r="E46" s="86">
        <f>VLOOKUP(C47,'จำนวนครู 25มิย64'!$A$3:$E$164,4,TRUE)</f>
        <v>14</v>
      </c>
      <c r="F46" s="104">
        <f>INDEX('dmc2564 ข้อมูลดิบ'!$C$3:$CR$167,MATCH($C47,'dmc2564 ข้อมูลดิบ'!$C$3:$C$165,0),4)</f>
        <v>0</v>
      </c>
      <c r="G46" s="104">
        <f>INDEX('dmc2564 ข้อมูลดิบ'!$C$3:$CR$167,MATCH($C47,'dmc2564 ข้อมูลดิบ'!$C$3:$C$165,0),8)</f>
        <v>18</v>
      </c>
      <c r="H46" s="104">
        <f>INDEX('dmc2564 ข้อมูลดิบ'!$C$3:$CR$167,MATCH($C47,'dmc2564 ข้อมูลดิบ'!$C$3:$C$165,0),12)</f>
        <v>17</v>
      </c>
      <c r="I46" s="104">
        <f t="shared" si="0"/>
        <v>35</v>
      </c>
      <c r="J46" s="104">
        <f>INDEX('dmc2564 ข้อมูลดิบ'!$C$3:$CR$167,MATCH($C47,'dmc2564 ข้อมูลดิบ'!$C$3:$C$165,0),20)</f>
        <v>21</v>
      </c>
      <c r="K46" s="104">
        <f>INDEX('dmc2564 ข้อมูลดิบ'!$C$3:$CR$167,MATCH($C47,'dmc2564 ข้อมูลดิบ'!$C$3:$C$165,0),24)</f>
        <v>14</v>
      </c>
      <c r="L46" s="105">
        <f>INDEX('dmc2564 ข้อมูลดิบ'!$C$3:$CR$167,MATCH($C47,'dmc2564 ข้อมูลดิบ'!$C$3:$C$165,0),28)</f>
        <v>21</v>
      </c>
      <c r="M46" s="104">
        <f>INDEX('dmc2564 ข้อมูลดิบ'!$C$3:$CR$167,MATCH($C47,'dmc2564 ข้อมูลดิบ'!$C$3:$C$165,0),32)</f>
        <v>16</v>
      </c>
      <c r="N46" s="104">
        <f>INDEX('dmc2564 ข้อมูลดิบ'!$C$3:$CR$167,MATCH($C47,'dmc2564 ข้อมูลดิบ'!$C$3:$C$165,0),36)</f>
        <v>20</v>
      </c>
      <c r="O46" s="104">
        <f>INDEX('dmc2564 ข้อมูลดิบ'!$C$3:$CR$167,MATCH($C47,'dmc2564 ข้อมูลดิบ'!$C$3:$C$165,0),40)</f>
        <v>16</v>
      </c>
      <c r="P46" s="104">
        <f t="shared" si="1"/>
        <v>108</v>
      </c>
      <c r="Q46" s="104">
        <f>INDEX('dmc2564 ข้อมูลดิบ'!$C$3:$CR$167,MATCH($C47,'dmc2564 ข้อมูลดิบ'!$C$3:$C$165,0),48)</f>
        <v>7</v>
      </c>
      <c r="R46" s="104">
        <f>INDEX('dmc2564 ข้อมูลดิบ'!$C$3:$CR$167,MATCH($C47,'dmc2564 ข้อมูลดิบ'!$C$3:$C$165,0),52)</f>
        <v>6</v>
      </c>
      <c r="S46" s="104">
        <f>INDEX('dmc2564 ข้อมูลดิบ'!$C$3:$CR$167,MATCH($C47,'dmc2564 ข้อมูลดิบ'!$C$3:$C$165,0),56)</f>
        <v>6</v>
      </c>
      <c r="T46" s="104">
        <f t="shared" si="2"/>
        <v>19</v>
      </c>
      <c r="U46" s="106">
        <f t="shared" si="3"/>
        <v>162</v>
      </c>
    </row>
    <row r="47" spans="2:21" ht="21" customHeight="1">
      <c r="B47" s="122"/>
      <c r="C47" s="103">
        <v>64020183</v>
      </c>
      <c r="D47" s="99" t="s">
        <v>1</v>
      </c>
      <c r="E47" s="107">
        <f t="shared" ref="E47:T47" si="14">E45+E46</f>
        <v>18</v>
      </c>
      <c r="F47" s="106">
        <f t="shared" si="14"/>
        <v>0</v>
      </c>
      <c r="G47" s="106">
        <f t="shared" si="14"/>
        <v>37</v>
      </c>
      <c r="H47" s="106">
        <f t="shared" si="14"/>
        <v>32</v>
      </c>
      <c r="I47" s="106">
        <f t="shared" si="14"/>
        <v>69</v>
      </c>
      <c r="J47" s="106">
        <f t="shared" si="14"/>
        <v>32</v>
      </c>
      <c r="K47" s="106">
        <f t="shared" si="14"/>
        <v>39</v>
      </c>
      <c r="L47" s="108">
        <f t="shared" si="14"/>
        <v>41</v>
      </c>
      <c r="M47" s="106">
        <f t="shared" si="14"/>
        <v>35</v>
      </c>
      <c r="N47" s="106">
        <f t="shared" si="14"/>
        <v>32</v>
      </c>
      <c r="O47" s="106">
        <f t="shared" si="14"/>
        <v>35</v>
      </c>
      <c r="P47" s="106">
        <f t="shared" si="14"/>
        <v>214</v>
      </c>
      <c r="Q47" s="106">
        <f t="shared" si="14"/>
        <v>18</v>
      </c>
      <c r="R47" s="106">
        <f t="shared" si="14"/>
        <v>16</v>
      </c>
      <c r="S47" s="106">
        <f t="shared" si="14"/>
        <v>14</v>
      </c>
      <c r="T47" s="106">
        <f t="shared" si="14"/>
        <v>48</v>
      </c>
      <c r="U47" s="106">
        <f t="shared" si="3"/>
        <v>331</v>
      </c>
    </row>
    <row r="48" spans="2:21" ht="21" customHeight="1" thickBot="1">
      <c r="B48" s="109"/>
      <c r="C48" s="179" t="s">
        <v>499</v>
      </c>
      <c r="D48" s="110" t="s">
        <v>15</v>
      </c>
      <c r="E48" s="111"/>
      <c r="F48" s="112">
        <f>INDEX('dmc2564 ข้อมูลดิบ'!$C$3:$CR$167,MATCH($C47,'dmc2564 ข้อมูลดิบ'!$C$3:$C$165,0),6)</f>
        <v>0</v>
      </c>
      <c r="G48" s="112">
        <f>INDEX('dmc2564 ข้อมูลดิบ'!$C$3:$CR$167,MATCH($C47,'dmc2564 ข้อมูลดิบ'!$C$3:$C$165,0),10)</f>
        <v>1</v>
      </c>
      <c r="H48" s="112">
        <f>INDEX('dmc2564 ข้อมูลดิบ'!$C$3:$CR$167,MATCH($C47,'dmc2564 ข้อมูลดิบ'!$C$3:$C$165,0),14)</f>
        <v>1</v>
      </c>
      <c r="I48" s="112">
        <f>SUM(F48:H48)</f>
        <v>2</v>
      </c>
      <c r="J48" s="112">
        <f>INDEX('dmc2564 ข้อมูลดิบ'!$C$3:$CR$167,MATCH($C47,'dmc2564 ข้อมูลดิบ'!$C$3:$C$165,0),22)</f>
        <v>1</v>
      </c>
      <c r="K48" s="112">
        <f>INDEX('dmc2564 ข้อมูลดิบ'!$C$3:$CR$167,MATCH($C47,'dmc2564 ข้อมูลดิบ'!$C$3:$C$165,0),26)</f>
        <v>1</v>
      </c>
      <c r="L48" s="111">
        <f>INDEX('dmc2564 ข้อมูลดิบ'!$C$3:$CR$167,MATCH($C47,'dmc2564 ข้อมูลดิบ'!$C$3:$C$165,0),30)</f>
        <v>2</v>
      </c>
      <c r="M48" s="112">
        <f>INDEX('dmc2564 ข้อมูลดิบ'!$C$3:$CR$167,MATCH($C47,'dmc2564 ข้อมูลดิบ'!$C$3:$C$165,0),34)</f>
        <v>1</v>
      </c>
      <c r="N48" s="112">
        <f>INDEX('dmc2564 ข้อมูลดิบ'!$C$3:$CR$167,MATCH($C47,'dmc2564 ข้อมูลดิบ'!$C$3:$C$165,0),38)</f>
        <v>1</v>
      </c>
      <c r="O48" s="112">
        <f>INDEX('dmc2564 ข้อมูลดิบ'!$C$3:$CR$167,MATCH($C47,'dmc2564 ข้อมูลดิบ'!$C$3:$C$165,0),42)</f>
        <v>1</v>
      </c>
      <c r="P48" s="112">
        <f>J48+K48+L48+M48+N48+O48</f>
        <v>7</v>
      </c>
      <c r="Q48" s="112">
        <f>INDEX('dmc2564 ข้อมูลดิบ'!$C$3:$CR$167,MATCH($C47,'dmc2564 ข้อมูลดิบ'!$C$3:$C$165,0),50)</f>
        <v>1</v>
      </c>
      <c r="R48" s="112">
        <f>INDEX('dmc2564 ข้อมูลดิบ'!$C$3:$CR$167,MATCH($C47,'dmc2564 ข้อมูลดิบ'!$C$3:$C$165,0),54)</f>
        <v>1</v>
      </c>
      <c r="S48" s="112">
        <f>INDEX('dmc2564 ข้อมูลดิบ'!$C$3:$CR$167,MATCH($C47,'dmc2564 ข้อมูลดิบ'!$C$3:$C$165,0),58)</f>
        <v>1</v>
      </c>
      <c r="T48" s="112">
        <f>Q48+R48+S48</f>
        <v>3</v>
      </c>
      <c r="U48" s="113">
        <f t="shared" si="3"/>
        <v>12</v>
      </c>
    </row>
    <row r="49" spans="2:21" ht="21" customHeight="1" thickTop="1">
      <c r="B49" s="114">
        <v>12</v>
      </c>
      <c r="C49" s="118" t="s">
        <v>96</v>
      </c>
      <c r="D49" s="123" t="s">
        <v>18</v>
      </c>
      <c r="E49" s="86">
        <f>VLOOKUP(C51,'จำนวนครู 25มิย64'!$A$3:$E$164,3,TRUE)</f>
        <v>0</v>
      </c>
      <c r="F49" s="86">
        <f>INDEX('dmc2564 ข้อมูลดิบ'!$C$3:$CR$167,MATCH($C51,'dmc2564 ข้อมูลดิบ'!$C$3:$C$165,0),3)</f>
        <v>0</v>
      </c>
      <c r="G49" s="86">
        <f>INDEX('dmc2564 ข้อมูลดิบ'!$C$3:$CR$167,MATCH($C51,'dmc2564 ข้อมูลดิบ'!$C$3:$C$165,0),7)</f>
        <v>4</v>
      </c>
      <c r="H49" s="86">
        <f>INDEX('dmc2564 ข้อมูลดิบ'!$C$3:$CR$167,MATCH($C51,'dmc2564 ข้อมูลดิบ'!$C$3:$C$165,0),11)</f>
        <v>2</v>
      </c>
      <c r="I49" s="86">
        <f t="shared" si="0"/>
        <v>6</v>
      </c>
      <c r="J49" s="86">
        <f>INDEX('dmc2564 ข้อมูลดิบ'!$C$3:$CR$167,MATCH($C51,'dmc2564 ข้อมูลดิบ'!$C$3:$C$165,0),19)</f>
        <v>1</v>
      </c>
      <c r="K49" s="86">
        <f>INDEX('dmc2564 ข้อมูลดิบ'!$C$3:$CR$167,MATCH($C51,'dmc2564 ข้อมูลดิบ'!$C$3:$C$165,0),23)</f>
        <v>4</v>
      </c>
      <c r="L49" s="100">
        <f>INDEX('dmc2564 ข้อมูลดิบ'!$C$3:$CR$167,MATCH($C51,'dmc2564 ข้อมูลดิบ'!$C$3:$C$165,0),27)</f>
        <v>4</v>
      </c>
      <c r="M49" s="86">
        <f>INDEX('dmc2564 ข้อมูลดิบ'!$C$3:$CR$167,MATCH($C51,'dmc2564 ข้อมูลดิบ'!$C$3:$C$165,0),31)</f>
        <v>2</v>
      </c>
      <c r="N49" s="86">
        <f>INDEX('dmc2564 ข้อมูลดิบ'!$C$3:$CR$167,MATCH($C51,'dmc2564 ข้อมูลดิบ'!$C$3:$C$165,0),35)</f>
        <v>9</v>
      </c>
      <c r="O49" s="86">
        <f>INDEX('dmc2564 ข้อมูลดิบ'!$C$3:$CR$167,MATCH($C51,'dmc2564 ข้อมูลดิบ'!$C$3:$C$165,0),39)</f>
        <v>8</v>
      </c>
      <c r="P49" s="86">
        <f t="shared" si="1"/>
        <v>28</v>
      </c>
      <c r="Q49" s="86">
        <f>INDEX('dmc2564 ข้อมูลดิบ'!$C$3:$CR$167,MATCH($C51,'dmc2564 ข้อมูลดิบ'!$C$3:$C$165,0),47)</f>
        <v>0</v>
      </c>
      <c r="R49" s="86">
        <f>INDEX('dmc2564 ข้อมูลดิบ'!$C$3:$CR$167,MATCH($C51,'dmc2564 ข้อมูลดิบ'!$C$3:$C$165,0),51)</f>
        <v>0</v>
      </c>
      <c r="S49" s="86">
        <f>INDEX('dmc2564 ข้อมูลดิบ'!$C$3:$CR$167,MATCH($C51,'dmc2564 ข้อมูลดิบ'!$C$3:$C$165,0),55)</f>
        <v>0</v>
      </c>
      <c r="T49" s="86">
        <f t="shared" si="2"/>
        <v>0</v>
      </c>
      <c r="U49" s="101">
        <f t="shared" si="3"/>
        <v>34</v>
      </c>
    </row>
    <row r="50" spans="2:21" ht="21" customHeight="1">
      <c r="B50" s="102"/>
      <c r="C50" s="103" t="s">
        <v>510</v>
      </c>
      <c r="D50" s="99" t="s">
        <v>20</v>
      </c>
      <c r="E50" s="86">
        <f>VLOOKUP(C51,'จำนวนครู 25มิย64'!$A$3:$E$164,4,TRUE)</f>
        <v>5</v>
      </c>
      <c r="F50" s="104">
        <f>INDEX('dmc2564 ข้อมูลดิบ'!$C$3:$CR$167,MATCH($C51,'dmc2564 ข้อมูลดิบ'!$C$3:$C$165,0),4)</f>
        <v>0</v>
      </c>
      <c r="G50" s="104">
        <f>INDEX('dmc2564 ข้อมูลดิบ'!$C$3:$CR$167,MATCH($C51,'dmc2564 ข้อมูลดิบ'!$C$3:$C$165,0),8)</f>
        <v>0</v>
      </c>
      <c r="H50" s="104">
        <f>INDEX('dmc2564 ข้อมูลดิบ'!$C$3:$CR$167,MATCH($C51,'dmc2564 ข้อมูลดิบ'!$C$3:$C$165,0),12)</f>
        <v>3</v>
      </c>
      <c r="I50" s="104">
        <f t="shared" si="0"/>
        <v>3</v>
      </c>
      <c r="J50" s="104">
        <f>INDEX('dmc2564 ข้อมูลดิบ'!$C$3:$CR$167,MATCH($C51,'dmc2564 ข้อมูลดิบ'!$C$3:$C$165,0),20)</f>
        <v>3</v>
      </c>
      <c r="K50" s="104">
        <f>INDEX('dmc2564 ข้อมูลดิบ'!$C$3:$CR$167,MATCH($C51,'dmc2564 ข้อมูลดิบ'!$C$3:$C$165,0),24)</f>
        <v>1</v>
      </c>
      <c r="L50" s="105">
        <f>INDEX('dmc2564 ข้อมูลดิบ'!$C$3:$CR$167,MATCH($C51,'dmc2564 ข้อมูลดิบ'!$C$3:$C$165,0),28)</f>
        <v>2</v>
      </c>
      <c r="M50" s="104">
        <f>INDEX('dmc2564 ข้อมูลดิบ'!$C$3:$CR$167,MATCH($C51,'dmc2564 ข้อมูลดิบ'!$C$3:$C$165,0),32)</f>
        <v>1</v>
      </c>
      <c r="N50" s="104">
        <f>INDEX('dmc2564 ข้อมูลดิบ'!$C$3:$CR$167,MATCH($C51,'dmc2564 ข้อมูลดิบ'!$C$3:$C$165,0),36)</f>
        <v>4</v>
      </c>
      <c r="O50" s="104">
        <f>INDEX('dmc2564 ข้อมูลดิบ'!$C$3:$CR$167,MATCH($C51,'dmc2564 ข้อมูลดิบ'!$C$3:$C$165,0),40)</f>
        <v>4</v>
      </c>
      <c r="P50" s="104">
        <f t="shared" si="1"/>
        <v>15</v>
      </c>
      <c r="Q50" s="104">
        <f>INDEX('dmc2564 ข้อมูลดิบ'!$C$3:$CR$167,MATCH($C51,'dmc2564 ข้อมูลดิบ'!$C$3:$C$165,0),48)</f>
        <v>0</v>
      </c>
      <c r="R50" s="104">
        <f>INDEX('dmc2564 ข้อมูลดิบ'!$C$3:$CR$167,MATCH($C51,'dmc2564 ข้อมูลดิบ'!$C$3:$C$165,0),52)</f>
        <v>0</v>
      </c>
      <c r="S50" s="104">
        <f>INDEX('dmc2564 ข้อมูลดิบ'!$C$3:$CR$167,MATCH($C51,'dmc2564 ข้อมูลดิบ'!$C$3:$C$165,0),56)</f>
        <v>0</v>
      </c>
      <c r="T50" s="104">
        <f t="shared" si="2"/>
        <v>0</v>
      </c>
      <c r="U50" s="106">
        <f t="shared" si="3"/>
        <v>18</v>
      </c>
    </row>
    <row r="51" spans="2:21" ht="21" customHeight="1">
      <c r="B51" s="102"/>
      <c r="C51" s="103">
        <v>64020185</v>
      </c>
      <c r="D51" s="99" t="s">
        <v>1</v>
      </c>
      <c r="E51" s="100">
        <f t="shared" ref="E51:T51" si="15">E49+E50</f>
        <v>5</v>
      </c>
      <c r="F51" s="106">
        <f t="shared" si="15"/>
        <v>0</v>
      </c>
      <c r="G51" s="106">
        <f t="shared" si="15"/>
        <v>4</v>
      </c>
      <c r="H51" s="106">
        <f t="shared" si="15"/>
        <v>5</v>
      </c>
      <c r="I51" s="106">
        <f t="shared" si="15"/>
        <v>9</v>
      </c>
      <c r="J51" s="106">
        <f t="shared" si="15"/>
        <v>4</v>
      </c>
      <c r="K51" s="106">
        <f t="shared" si="15"/>
        <v>5</v>
      </c>
      <c r="L51" s="108">
        <f t="shared" si="15"/>
        <v>6</v>
      </c>
      <c r="M51" s="106">
        <f t="shared" si="15"/>
        <v>3</v>
      </c>
      <c r="N51" s="106">
        <f t="shared" si="15"/>
        <v>13</v>
      </c>
      <c r="O51" s="106">
        <f t="shared" si="15"/>
        <v>12</v>
      </c>
      <c r="P51" s="106">
        <f t="shared" si="15"/>
        <v>43</v>
      </c>
      <c r="Q51" s="106">
        <f t="shared" si="15"/>
        <v>0</v>
      </c>
      <c r="R51" s="106">
        <f t="shared" si="15"/>
        <v>0</v>
      </c>
      <c r="S51" s="106">
        <f t="shared" si="15"/>
        <v>0</v>
      </c>
      <c r="T51" s="106">
        <f t="shared" si="15"/>
        <v>0</v>
      </c>
      <c r="U51" s="106">
        <f t="shared" si="3"/>
        <v>52</v>
      </c>
    </row>
    <row r="52" spans="2:21" ht="21" customHeight="1" thickBot="1">
      <c r="B52" s="109"/>
      <c r="C52" s="179" t="s">
        <v>491</v>
      </c>
      <c r="D52" s="121" t="s">
        <v>15</v>
      </c>
      <c r="E52" s="111"/>
      <c r="F52" s="112">
        <f>INDEX('dmc2564 ข้อมูลดิบ'!$C$3:$CR$167,MATCH($C51,'dmc2564 ข้อมูลดิบ'!$C$3:$C$165,0),6)</f>
        <v>0</v>
      </c>
      <c r="G52" s="112">
        <f>INDEX('dmc2564 ข้อมูลดิบ'!$C$3:$CR$167,MATCH($C51,'dmc2564 ข้อมูลดิบ'!$C$3:$C$165,0),10)</f>
        <v>1</v>
      </c>
      <c r="H52" s="112">
        <f>INDEX('dmc2564 ข้อมูลดิบ'!$C$3:$CR$167,MATCH($C51,'dmc2564 ข้อมูลดิบ'!$C$3:$C$165,0),14)</f>
        <v>1</v>
      </c>
      <c r="I52" s="112">
        <f>SUM(F52:H52)</f>
        <v>2</v>
      </c>
      <c r="J52" s="112">
        <f>INDEX('dmc2564 ข้อมูลดิบ'!$C$3:$CR$167,MATCH($C51,'dmc2564 ข้อมูลดิบ'!$C$3:$C$165,0),22)</f>
        <v>1</v>
      </c>
      <c r="K52" s="112">
        <f>INDEX('dmc2564 ข้อมูลดิบ'!$C$3:$CR$167,MATCH($C51,'dmc2564 ข้อมูลดิบ'!$C$3:$C$165,0),26)</f>
        <v>1</v>
      </c>
      <c r="L52" s="111">
        <f>INDEX('dmc2564 ข้อมูลดิบ'!$C$3:$CR$167,MATCH($C51,'dmc2564 ข้อมูลดิบ'!$C$3:$C$165,0),30)</f>
        <v>1</v>
      </c>
      <c r="M52" s="112">
        <f>INDEX('dmc2564 ข้อมูลดิบ'!$C$3:$CR$167,MATCH($C51,'dmc2564 ข้อมูลดิบ'!$C$3:$C$165,0),34)</f>
        <v>1</v>
      </c>
      <c r="N52" s="112">
        <f>INDEX('dmc2564 ข้อมูลดิบ'!$C$3:$CR$167,MATCH($C51,'dmc2564 ข้อมูลดิบ'!$C$3:$C$165,0),38)</f>
        <v>1</v>
      </c>
      <c r="O52" s="112">
        <f>INDEX('dmc2564 ข้อมูลดิบ'!$C$3:$CR$167,MATCH($C51,'dmc2564 ข้อมูลดิบ'!$C$3:$C$165,0),42)</f>
        <v>1</v>
      </c>
      <c r="P52" s="112">
        <f>J52+K52+L52+M52+N52+O52</f>
        <v>6</v>
      </c>
      <c r="Q52" s="112">
        <f>INDEX('dmc2564 ข้อมูลดิบ'!$C$3:$CR$167,MATCH($C51,'dmc2564 ข้อมูลดิบ'!$C$3:$C$165,0),50)</f>
        <v>0</v>
      </c>
      <c r="R52" s="112">
        <f>INDEX('dmc2564 ข้อมูลดิบ'!$C$3:$CR$167,MATCH($C51,'dmc2564 ข้อมูลดิบ'!$C$3:$C$165,0),54)</f>
        <v>0</v>
      </c>
      <c r="S52" s="112">
        <f>INDEX('dmc2564 ข้อมูลดิบ'!$C$3:$CR$167,MATCH($C51,'dmc2564 ข้อมูลดิบ'!$C$3:$C$165,0),58)</f>
        <v>0</v>
      </c>
      <c r="T52" s="112">
        <f>Q52+R52+S52</f>
        <v>0</v>
      </c>
      <c r="U52" s="113">
        <f t="shared" si="3"/>
        <v>8</v>
      </c>
    </row>
    <row r="53" spans="2:21" ht="21" customHeight="1" thickTop="1">
      <c r="B53" s="114">
        <v>13</v>
      </c>
      <c r="C53" s="98" t="s">
        <v>97</v>
      </c>
      <c r="D53" s="119" t="s">
        <v>18</v>
      </c>
      <c r="E53" s="86">
        <f>VLOOKUP(C55,'จำนวนครู 25มิย64'!$A$3:$E$164,3,TRUE)</f>
        <v>1</v>
      </c>
      <c r="F53" s="86">
        <f>INDEX('dmc2564 ข้อมูลดิบ'!$C$3:$CR$167,MATCH($C55,'dmc2564 ข้อมูลดิบ'!$C$3:$C$165,0),3)</f>
        <v>0</v>
      </c>
      <c r="G53" s="86">
        <f>INDEX('dmc2564 ข้อมูลดิบ'!$C$3:$CR$167,MATCH($C55,'dmc2564 ข้อมูลดิบ'!$C$3:$C$165,0),7)</f>
        <v>3</v>
      </c>
      <c r="H53" s="86">
        <f>INDEX('dmc2564 ข้อมูลดิบ'!$C$3:$CR$167,MATCH($C55,'dmc2564 ข้อมูลดิบ'!$C$3:$C$165,0),11)</f>
        <v>6</v>
      </c>
      <c r="I53" s="86">
        <f t="shared" si="0"/>
        <v>9</v>
      </c>
      <c r="J53" s="86">
        <f>INDEX('dmc2564 ข้อมูลดิบ'!$C$3:$CR$167,MATCH($C55,'dmc2564 ข้อมูลดิบ'!$C$3:$C$165,0),19)</f>
        <v>4</v>
      </c>
      <c r="K53" s="86">
        <f>INDEX('dmc2564 ข้อมูลดิบ'!$C$3:$CR$167,MATCH($C55,'dmc2564 ข้อมูลดิบ'!$C$3:$C$165,0),23)</f>
        <v>7</v>
      </c>
      <c r="L53" s="100">
        <f>INDEX('dmc2564 ข้อมูลดิบ'!$C$3:$CR$167,MATCH($C55,'dmc2564 ข้อมูลดิบ'!$C$3:$C$165,0),27)</f>
        <v>6</v>
      </c>
      <c r="M53" s="86">
        <f>INDEX('dmc2564 ข้อมูลดิบ'!$C$3:$CR$167,MATCH($C55,'dmc2564 ข้อมูลดิบ'!$C$3:$C$165,0),31)</f>
        <v>3</v>
      </c>
      <c r="N53" s="86">
        <f>INDEX('dmc2564 ข้อมูลดิบ'!$C$3:$CR$167,MATCH($C55,'dmc2564 ข้อมูลดิบ'!$C$3:$C$165,0),35)</f>
        <v>6</v>
      </c>
      <c r="O53" s="86">
        <f>INDEX('dmc2564 ข้อมูลดิบ'!$C$3:$CR$167,MATCH($C55,'dmc2564 ข้อมูลดิบ'!$C$3:$C$165,0),39)</f>
        <v>6</v>
      </c>
      <c r="P53" s="86">
        <f t="shared" si="1"/>
        <v>32</v>
      </c>
      <c r="Q53" s="86">
        <f>INDEX('dmc2564 ข้อมูลดิบ'!$C$3:$CR$167,MATCH($C55,'dmc2564 ข้อมูลดิบ'!$C$3:$C$165,0),47)</f>
        <v>0</v>
      </c>
      <c r="R53" s="86">
        <f>INDEX('dmc2564 ข้อมูลดิบ'!$C$3:$CR$167,MATCH($C55,'dmc2564 ข้อมูลดิบ'!$C$3:$C$165,0),51)</f>
        <v>0</v>
      </c>
      <c r="S53" s="86">
        <f>INDEX('dmc2564 ข้อมูลดิบ'!$C$3:$CR$167,MATCH($C55,'dmc2564 ข้อมูลดิบ'!$C$3:$C$165,0),55)</f>
        <v>0</v>
      </c>
      <c r="T53" s="86">
        <f t="shared" si="2"/>
        <v>0</v>
      </c>
      <c r="U53" s="101">
        <f t="shared" si="3"/>
        <v>41</v>
      </c>
    </row>
    <row r="54" spans="2:21" ht="21" customHeight="1">
      <c r="B54" s="102"/>
      <c r="C54" s="103" t="s">
        <v>511</v>
      </c>
      <c r="D54" s="99" t="s">
        <v>20</v>
      </c>
      <c r="E54" s="86">
        <f>VLOOKUP(C55,'จำนวนครู 25มิย64'!$A$3:$E$164,4,TRUE)</f>
        <v>4</v>
      </c>
      <c r="F54" s="104">
        <f>INDEX('dmc2564 ข้อมูลดิบ'!$C$3:$CR$167,MATCH($C55,'dmc2564 ข้อมูลดิบ'!$C$3:$C$165,0),4)</f>
        <v>0</v>
      </c>
      <c r="G54" s="104">
        <f>INDEX('dmc2564 ข้อมูลดิบ'!$C$3:$CR$167,MATCH($C55,'dmc2564 ข้อมูลดิบ'!$C$3:$C$165,0),8)</f>
        <v>6</v>
      </c>
      <c r="H54" s="104">
        <f>INDEX('dmc2564 ข้อมูลดิบ'!$C$3:$CR$167,MATCH($C55,'dmc2564 ข้อมูลดิบ'!$C$3:$C$165,0),12)</f>
        <v>6</v>
      </c>
      <c r="I54" s="104">
        <f t="shared" si="0"/>
        <v>12</v>
      </c>
      <c r="J54" s="104">
        <f>INDEX('dmc2564 ข้อมูลดิบ'!$C$3:$CR$167,MATCH($C55,'dmc2564 ข้อมูลดิบ'!$C$3:$C$165,0),20)</f>
        <v>1</v>
      </c>
      <c r="K54" s="104">
        <f>INDEX('dmc2564 ข้อมูลดิบ'!$C$3:$CR$167,MATCH($C55,'dmc2564 ข้อมูลดิบ'!$C$3:$C$165,0),24)</f>
        <v>6</v>
      </c>
      <c r="L54" s="105">
        <f>INDEX('dmc2564 ข้อมูลดิบ'!$C$3:$CR$167,MATCH($C55,'dmc2564 ข้อมูลดิบ'!$C$3:$C$165,0),28)</f>
        <v>3</v>
      </c>
      <c r="M54" s="104">
        <f>INDEX('dmc2564 ข้อมูลดิบ'!$C$3:$CR$167,MATCH($C55,'dmc2564 ข้อมูลดิบ'!$C$3:$C$165,0),32)</f>
        <v>5</v>
      </c>
      <c r="N54" s="104">
        <f>INDEX('dmc2564 ข้อมูลดิบ'!$C$3:$CR$167,MATCH($C55,'dmc2564 ข้อมูลดิบ'!$C$3:$C$165,0),36)</f>
        <v>7</v>
      </c>
      <c r="O54" s="104">
        <f>INDEX('dmc2564 ข้อมูลดิบ'!$C$3:$CR$167,MATCH($C55,'dmc2564 ข้อมูลดิบ'!$C$3:$C$165,0),40)</f>
        <v>3</v>
      </c>
      <c r="P54" s="104">
        <f t="shared" si="1"/>
        <v>25</v>
      </c>
      <c r="Q54" s="104">
        <f>INDEX('dmc2564 ข้อมูลดิบ'!$C$3:$CR$167,MATCH($C55,'dmc2564 ข้อมูลดิบ'!$C$3:$C$165,0),48)</f>
        <v>0</v>
      </c>
      <c r="R54" s="104">
        <f>INDEX('dmc2564 ข้อมูลดิบ'!$C$3:$CR$167,MATCH($C55,'dmc2564 ข้อมูลดิบ'!$C$3:$C$165,0),52)</f>
        <v>0</v>
      </c>
      <c r="S54" s="104">
        <f>INDEX('dmc2564 ข้อมูลดิบ'!$C$3:$CR$167,MATCH($C55,'dmc2564 ข้อมูลดิบ'!$C$3:$C$165,0),56)</f>
        <v>0</v>
      </c>
      <c r="T54" s="104">
        <f t="shared" si="2"/>
        <v>0</v>
      </c>
      <c r="U54" s="106">
        <f t="shared" si="3"/>
        <v>37</v>
      </c>
    </row>
    <row r="55" spans="2:21" ht="21" customHeight="1">
      <c r="B55" s="102"/>
      <c r="C55" s="103">
        <v>64020186</v>
      </c>
      <c r="D55" s="99" t="s">
        <v>1</v>
      </c>
      <c r="E55" s="107">
        <f t="shared" ref="E55:T55" si="16">E53+E54</f>
        <v>5</v>
      </c>
      <c r="F55" s="106">
        <f t="shared" si="16"/>
        <v>0</v>
      </c>
      <c r="G55" s="106">
        <f t="shared" si="16"/>
        <v>9</v>
      </c>
      <c r="H55" s="106">
        <f t="shared" si="16"/>
        <v>12</v>
      </c>
      <c r="I55" s="106">
        <f t="shared" si="16"/>
        <v>21</v>
      </c>
      <c r="J55" s="106">
        <f t="shared" si="16"/>
        <v>5</v>
      </c>
      <c r="K55" s="106">
        <f t="shared" si="16"/>
        <v>13</v>
      </c>
      <c r="L55" s="108">
        <f t="shared" si="16"/>
        <v>9</v>
      </c>
      <c r="M55" s="106">
        <f t="shared" si="16"/>
        <v>8</v>
      </c>
      <c r="N55" s="106">
        <f t="shared" si="16"/>
        <v>13</v>
      </c>
      <c r="O55" s="106">
        <f t="shared" si="16"/>
        <v>9</v>
      </c>
      <c r="P55" s="106">
        <f t="shared" si="16"/>
        <v>57</v>
      </c>
      <c r="Q55" s="106">
        <f t="shared" si="16"/>
        <v>0</v>
      </c>
      <c r="R55" s="106">
        <f t="shared" si="16"/>
        <v>0</v>
      </c>
      <c r="S55" s="106">
        <f t="shared" si="16"/>
        <v>0</v>
      </c>
      <c r="T55" s="106">
        <f t="shared" si="16"/>
        <v>0</v>
      </c>
      <c r="U55" s="106">
        <f t="shared" si="3"/>
        <v>78</v>
      </c>
    </row>
    <row r="56" spans="2:21" ht="21" customHeight="1" thickBot="1">
      <c r="B56" s="109"/>
      <c r="C56" s="179" t="s">
        <v>548</v>
      </c>
      <c r="D56" s="110" t="s">
        <v>15</v>
      </c>
      <c r="E56" s="111"/>
      <c r="F56" s="112">
        <f>INDEX('dmc2564 ข้อมูลดิบ'!$C$3:$CR$167,MATCH($C55,'dmc2564 ข้อมูลดิบ'!$C$3:$C$165,0),6)</f>
        <v>0</v>
      </c>
      <c r="G56" s="112">
        <f>INDEX('dmc2564 ข้อมูลดิบ'!$C$3:$CR$167,MATCH($C55,'dmc2564 ข้อมูลดิบ'!$C$3:$C$165,0),10)</f>
        <v>1</v>
      </c>
      <c r="H56" s="112">
        <f>INDEX('dmc2564 ข้อมูลดิบ'!$C$3:$CR$167,MATCH($C55,'dmc2564 ข้อมูลดิบ'!$C$3:$C$165,0),14)</f>
        <v>1</v>
      </c>
      <c r="I56" s="112">
        <f>SUM(F56:H56)</f>
        <v>2</v>
      </c>
      <c r="J56" s="112">
        <f>INDEX('dmc2564 ข้อมูลดิบ'!$C$3:$CR$167,MATCH($C55,'dmc2564 ข้อมูลดิบ'!$C$3:$C$165,0),22)</f>
        <v>1</v>
      </c>
      <c r="K56" s="112">
        <f>INDEX('dmc2564 ข้อมูลดิบ'!$C$3:$CR$167,MATCH($C55,'dmc2564 ข้อมูลดิบ'!$C$3:$C$165,0),26)</f>
        <v>1</v>
      </c>
      <c r="L56" s="111">
        <f>INDEX('dmc2564 ข้อมูลดิบ'!$C$3:$CR$167,MATCH($C55,'dmc2564 ข้อมูลดิบ'!$C$3:$C$165,0),30)</f>
        <v>1</v>
      </c>
      <c r="M56" s="112">
        <f>INDEX('dmc2564 ข้อมูลดิบ'!$C$3:$CR$167,MATCH($C55,'dmc2564 ข้อมูลดิบ'!$C$3:$C$165,0),34)</f>
        <v>1</v>
      </c>
      <c r="N56" s="112">
        <f>INDEX('dmc2564 ข้อมูลดิบ'!$C$3:$CR$167,MATCH($C55,'dmc2564 ข้อมูลดิบ'!$C$3:$C$165,0),38)</f>
        <v>1</v>
      </c>
      <c r="O56" s="112">
        <f>INDEX('dmc2564 ข้อมูลดิบ'!$C$3:$CR$167,MATCH($C55,'dmc2564 ข้อมูลดิบ'!$C$3:$C$165,0),42)</f>
        <v>1</v>
      </c>
      <c r="P56" s="112">
        <f>J56+K56+L56+M56+N56+O56</f>
        <v>6</v>
      </c>
      <c r="Q56" s="112">
        <f>INDEX('dmc2564 ข้อมูลดิบ'!$C$3:$CR$167,MATCH($C55,'dmc2564 ข้อมูลดิบ'!$C$3:$C$165,0),50)</f>
        <v>0</v>
      </c>
      <c r="R56" s="112">
        <f>INDEX('dmc2564 ข้อมูลดิบ'!$C$3:$CR$167,MATCH($C55,'dmc2564 ข้อมูลดิบ'!$C$3:$C$165,0),54)</f>
        <v>0</v>
      </c>
      <c r="S56" s="112">
        <f>INDEX('dmc2564 ข้อมูลดิบ'!$C$3:$CR$167,MATCH($C55,'dmc2564 ข้อมูลดิบ'!$C$3:$C$165,0),58)</f>
        <v>0</v>
      </c>
      <c r="T56" s="112">
        <f>Q56+R56+S56</f>
        <v>0</v>
      </c>
      <c r="U56" s="113">
        <f t="shared" si="3"/>
        <v>8</v>
      </c>
    </row>
    <row r="57" spans="2:21" ht="21" customHeight="1" thickTop="1">
      <c r="B57" s="97">
        <v>14</v>
      </c>
      <c r="C57" s="98" t="s">
        <v>98</v>
      </c>
      <c r="D57" s="99" t="s">
        <v>18</v>
      </c>
      <c r="E57" s="86">
        <f>VLOOKUP(C59,'จำนวนครู 25มิย64'!$A$3:$E$164,3,TRUE)</f>
        <v>6</v>
      </c>
      <c r="F57" s="86">
        <f>INDEX('dmc2564 ข้อมูลดิบ'!$C$3:$CR$167,MATCH($C59,'dmc2564 ข้อมูลดิบ'!$C$3:$C$165,0),3)</f>
        <v>0</v>
      </c>
      <c r="G57" s="86">
        <f>INDEX('dmc2564 ข้อมูลดิบ'!$C$3:$CR$167,MATCH($C59,'dmc2564 ข้อมูลดิบ'!$C$3:$C$165,0),7)</f>
        <v>17</v>
      </c>
      <c r="H57" s="86">
        <f>INDEX('dmc2564 ข้อมูลดิบ'!$C$3:$CR$167,MATCH($C59,'dmc2564 ข้อมูลดิบ'!$C$3:$C$165,0),11)</f>
        <v>9</v>
      </c>
      <c r="I57" s="86">
        <f t="shared" si="0"/>
        <v>26</v>
      </c>
      <c r="J57" s="86">
        <f>INDEX('dmc2564 ข้อมูลดิบ'!$C$3:$CR$167,MATCH($C59,'dmc2564 ข้อมูลดิบ'!$C$3:$C$165,0),19)</f>
        <v>15</v>
      </c>
      <c r="K57" s="86">
        <f>INDEX('dmc2564 ข้อมูลดิบ'!$C$3:$CR$167,MATCH($C59,'dmc2564 ข้อมูลดิบ'!$C$3:$C$165,0),23)</f>
        <v>17</v>
      </c>
      <c r="L57" s="100">
        <f>INDEX('dmc2564 ข้อมูลดิบ'!$C$3:$CR$167,MATCH($C59,'dmc2564 ข้อมูลดิบ'!$C$3:$C$165,0),27)</f>
        <v>11</v>
      </c>
      <c r="M57" s="86">
        <f>INDEX('dmc2564 ข้อมูลดิบ'!$C$3:$CR$167,MATCH($C59,'dmc2564 ข้อมูลดิบ'!$C$3:$C$165,0),31)</f>
        <v>11</v>
      </c>
      <c r="N57" s="86">
        <f>INDEX('dmc2564 ข้อมูลดิบ'!$C$3:$CR$167,MATCH($C59,'dmc2564 ข้อมูลดิบ'!$C$3:$C$165,0),35)</f>
        <v>21</v>
      </c>
      <c r="O57" s="86">
        <f>INDEX('dmc2564 ข้อมูลดิบ'!$C$3:$CR$167,MATCH($C59,'dmc2564 ข้อมูลดิบ'!$C$3:$C$165,0),39)</f>
        <v>8</v>
      </c>
      <c r="P57" s="86">
        <f t="shared" si="1"/>
        <v>83</v>
      </c>
      <c r="Q57" s="86">
        <f>INDEX('dmc2564 ข้อมูลดิบ'!$C$3:$CR$167,MATCH($C59,'dmc2564 ข้อมูลดิบ'!$C$3:$C$165,0),47)</f>
        <v>16</v>
      </c>
      <c r="R57" s="86">
        <f>INDEX('dmc2564 ข้อมูลดิบ'!$C$3:$CR$167,MATCH($C59,'dmc2564 ข้อมูลดิบ'!$C$3:$C$165,0),51)</f>
        <v>8</v>
      </c>
      <c r="S57" s="86">
        <f>INDEX('dmc2564 ข้อมูลดิบ'!$C$3:$CR$167,MATCH($C59,'dmc2564 ข้อมูลดิบ'!$C$3:$C$165,0),55)</f>
        <v>9</v>
      </c>
      <c r="T57" s="86">
        <f t="shared" si="2"/>
        <v>33</v>
      </c>
      <c r="U57" s="101">
        <f t="shared" si="3"/>
        <v>142</v>
      </c>
    </row>
    <row r="58" spans="2:21" ht="21" customHeight="1">
      <c r="B58" s="102"/>
      <c r="C58" s="103" t="s">
        <v>512</v>
      </c>
      <c r="D58" s="99" t="s">
        <v>20</v>
      </c>
      <c r="E58" s="86">
        <f>VLOOKUP(C59,'จำนวนครู 25มิย64'!$A$3:$E$164,4,TRUE)</f>
        <v>9</v>
      </c>
      <c r="F58" s="104">
        <f>INDEX('dmc2564 ข้อมูลดิบ'!$C$3:$CR$167,MATCH($C59,'dmc2564 ข้อมูลดิบ'!$C$3:$C$165,0),4)</f>
        <v>0</v>
      </c>
      <c r="G58" s="104">
        <f>INDEX('dmc2564 ข้อมูลดิบ'!$C$3:$CR$167,MATCH($C59,'dmc2564 ข้อมูลดิบ'!$C$3:$C$165,0),8)</f>
        <v>6</v>
      </c>
      <c r="H58" s="104">
        <f>INDEX('dmc2564 ข้อมูลดิบ'!$C$3:$CR$167,MATCH($C59,'dmc2564 ข้อมูลดิบ'!$C$3:$C$165,0),12)</f>
        <v>8</v>
      </c>
      <c r="I58" s="104">
        <f t="shared" si="0"/>
        <v>14</v>
      </c>
      <c r="J58" s="104">
        <f>INDEX('dmc2564 ข้อมูลดิบ'!$C$3:$CR$167,MATCH($C59,'dmc2564 ข้อมูลดิบ'!$C$3:$C$165,0),20)</f>
        <v>7</v>
      </c>
      <c r="K58" s="104">
        <f>INDEX('dmc2564 ข้อมูลดิบ'!$C$3:$CR$167,MATCH($C59,'dmc2564 ข้อมูลดิบ'!$C$3:$C$165,0),24)</f>
        <v>17</v>
      </c>
      <c r="L58" s="105">
        <f>INDEX('dmc2564 ข้อมูลดิบ'!$C$3:$CR$167,MATCH($C59,'dmc2564 ข้อมูลดิบ'!$C$3:$C$165,0),28)</f>
        <v>11</v>
      </c>
      <c r="M58" s="104">
        <f>INDEX('dmc2564 ข้อมูลดิบ'!$C$3:$CR$167,MATCH($C59,'dmc2564 ข้อมูลดิบ'!$C$3:$C$165,0),32)</f>
        <v>10</v>
      </c>
      <c r="N58" s="104">
        <f>INDEX('dmc2564 ข้อมูลดิบ'!$C$3:$CR$167,MATCH($C59,'dmc2564 ข้อมูลดิบ'!$C$3:$C$165,0),36)</f>
        <v>9</v>
      </c>
      <c r="O58" s="104">
        <f>INDEX('dmc2564 ข้อมูลดิบ'!$C$3:$CR$167,MATCH($C59,'dmc2564 ข้อมูลดิบ'!$C$3:$C$165,0),40)</f>
        <v>9</v>
      </c>
      <c r="P58" s="104">
        <f t="shared" si="1"/>
        <v>63</v>
      </c>
      <c r="Q58" s="104">
        <f>INDEX('dmc2564 ข้อมูลดิบ'!$C$3:$CR$167,MATCH($C59,'dmc2564 ข้อมูลดิบ'!$C$3:$C$165,0),48)</f>
        <v>11</v>
      </c>
      <c r="R58" s="104">
        <f>INDEX('dmc2564 ข้อมูลดิบ'!$C$3:$CR$167,MATCH($C59,'dmc2564 ข้อมูลดิบ'!$C$3:$C$165,0),52)</f>
        <v>5</v>
      </c>
      <c r="S58" s="104">
        <f>INDEX('dmc2564 ข้อมูลดิบ'!$C$3:$CR$167,MATCH($C59,'dmc2564 ข้อมูลดิบ'!$C$3:$C$165,0),56)</f>
        <v>5</v>
      </c>
      <c r="T58" s="104">
        <f t="shared" si="2"/>
        <v>21</v>
      </c>
      <c r="U58" s="106">
        <f t="shared" si="3"/>
        <v>98</v>
      </c>
    </row>
    <row r="59" spans="2:21" ht="21" customHeight="1">
      <c r="B59" s="102"/>
      <c r="C59" s="103">
        <v>64020187</v>
      </c>
      <c r="D59" s="99" t="s">
        <v>1</v>
      </c>
      <c r="E59" s="107">
        <f t="shared" ref="E59:T59" si="17">E57+E58</f>
        <v>15</v>
      </c>
      <c r="F59" s="106">
        <f t="shared" si="17"/>
        <v>0</v>
      </c>
      <c r="G59" s="106">
        <f t="shared" si="17"/>
        <v>23</v>
      </c>
      <c r="H59" s="106">
        <f t="shared" si="17"/>
        <v>17</v>
      </c>
      <c r="I59" s="106">
        <f t="shared" si="17"/>
        <v>40</v>
      </c>
      <c r="J59" s="106">
        <f t="shared" si="17"/>
        <v>22</v>
      </c>
      <c r="K59" s="106">
        <f t="shared" si="17"/>
        <v>34</v>
      </c>
      <c r="L59" s="108">
        <f t="shared" si="17"/>
        <v>22</v>
      </c>
      <c r="M59" s="106">
        <f t="shared" si="17"/>
        <v>21</v>
      </c>
      <c r="N59" s="106">
        <f t="shared" si="17"/>
        <v>30</v>
      </c>
      <c r="O59" s="106">
        <f t="shared" si="17"/>
        <v>17</v>
      </c>
      <c r="P59" s="106">
        <f t="shared" si="17"/>
        <v>146</v>
      </c>
      <c r="Q59" s="106">
        <f t="shared" si="17"/>
        <v>27</v>
      </c>
      <c r="R59" s="106">
        <f t="shared" si="17"/>
        <v>13</v>
      </c>
      <c r="S59" s="106">
        <f t="shared" si="17"/>
        <v>14</v>
      </c>
      <c r="T59" s="106">
        <f t="shared" si="17"/>
        <v>54</v>
      </c>
      <c r="U59" s="106">
        <f t="shared" si="3"/>
        <v>240</v>
      </c>
    </row>
    <row r="60" spans="2:21" ht="21" customHeight="1" thickBot="1">
      <c r="B60" s="109"/>
      <c r="C60" s="179" t="s">
        <v>527</v>
      </c>
      <c r="D60" s="110" t="s">
        <v>15</v>
      </c>
      <c r="E60" s="111"/>
      <c r="F60" s="112">
        <f>INDEX('dmc2564 ข้อมูลดิบ'!$C$3:$CR$167,MATCH($C59,'dmc2564 ข้อมูลดิบ'!$C$3:$C$165,0),6)</f>
        <v>0</v>
      </c>
      <c r="G60" s="112">
        <f>INDEX('dmc2564 ข้อมูลดิบ'!$C$3:$CR$167,MATCH($C59,'dmc2564 ข้อมูลดิบ'!$C$3:$C$165,0),10)</f>
        <v>1</v>
      </c>
      <c r="H60" s="112">
        <f>INDEX('dmc2564 ข้อมูลดิบ'!$C$3:$CR$167,MATCH($C59,'dmc2564 ข้อมูลดิบ'!$C$3:$C$165,0),14)</f>
        <v>1</v>
      </c>
      <c r="I60" s="112">
        <f>SUM(F60:H60)</f>
        <v>2</v>
      </c>
      <c r="J60" s="112">
        <f>INDEX('dmc2564 ข้อมูลดิบ'!$C$3:$CR$167,MATCH($C59,'dmc2564 ข้อมูลดิบ'!$C$3:$C$165,0),22)</f>
        <v>1</v>
      </c>
      <c r="K60" s="112">
        <f>INDEX('dmc2564 ข้อมูลดิบ'!$C$3:$CR$167,MATCH($C59,'dmc2564 ข้อมูลดิบ'!$C$3:$C$165,0),26)</f>
        <v>1</v>
      </c>
      <c r="L60" s="111">
        <f>INDEX('dmc2564 ข้อมูลดิบ'!$C$3:$CR$167,MATCH($C59,'dmc2564 ข้อมูลดิบ'!$C$3:$C$165,0),30)</f>
        <v>1</v>
      </c>
      <c r="M60" s="112">
        <f>INDEX('dmc2564 ข้อมูลดิบ'!$C$3:$CR$167,MATCH($C59,'dmc2564 ข้อมูลดิบ'!$C$3:$C$165,0),34)</f>
        <v>1</v>
      </c>
      <c r="N60" s="112">
        <f>INDEX('dmc2564 ข้อมูลดิบ'!$C$3:$CR$167,MATCH($C59,'dmc2564 ข้อมูลดิบ'!$C$3:$C$165,0),38)</f>
        <v>1</v>
      </c>
      <c r="O60" s="112">
        <f>INDEX('dmc2564 ข้อมูลดิบ'!$C$3:$CR$167,MATCH($C59,'dmc2564 ข้อมูลดิบ'!$C$3:$C$165,0),42)</f>
        <v>1</v>
      </c>
      <c r="P60" s="112">
        <f>J60+K60+L60+M60+N60+O60</f>
        <v>6</v>
      </c>
      <c r="Q60" s="112">
        <f>INDEX('dmc2564 ข้อมูลดิบ'!$C$3:$CR$167,MATCH($C59,'dmc2564 ข้อมูลดิบ'!$C$3:$C$165,0),50)</f>
        <v>1</v>
      </c>
      <c r="R60" s="112">
        <f>INDEX('dmc2564 ข้อมูลดิบ'!$C$3:$CR$167,MATCH($C59,'dmc2564 ข้อมูลดิบ'!$C$3:$C$165,0),54)</f>
        <v>1</v>
      </c>
      <c r="S60" s="112">
        <f>INDEX('dmc2564 ข้อมูลดิบ'!$C$3:$CR$167,MATCH($C59,'dmc2564 ข้อมูลดิบ'!$C$3:$C$165,0),58)</f>
        <v>1</v>
      </c>
      <c r="T60" s="112">
        <f>Q60+R60+S60</f>
        <v>3</v>
      </c>
      <c r="U60" s="113">
        <f t="shared" si="3"/>
        <v>11</v>
      </c>
    </row>
    <row r="61" spans="2:21" ht="21" customHeight="1" thickTop="1">
      <c r="B61" s="102">
        <v>15</v>
      </c>
      <c r="C61" s="118" t="s">
        <v>350</v>
      </c>
      <c r="D61" s="117" t="s">
        <v>18</v>
      </c>
      <c r="E61" s="86">
        <f>VLOOKUP(C63,'จำนวนครู 25มิย64'!$A$3:$E$164,3,TRUE)</f>
        <v>4</v>
      </c>
      <c r="F61" s="86">
        <f>INDEX('dmc2564 ข้อมูลดิบ'!$C$3:$CR$167,MATCH($C63,'dmc2564 ข้อมูลดิบ'!$C$3:$C$165,0),3)</f>
        <v>0</v>
      </c>
      <c r="G61" s="86">
        <f>INDEX('dmc2564 ข้อมูลดิบ'!$C$3:$CR$167,MATCH($C63,'dmc2564 ข้อมูลดิบ'!$C$3:$C$165,0),7)</f>
        <v>10</v>
      </c>
      <c r="H61" s="86">
        <f>INDEX('dmc2564 ข้อมูลดิบ'!$C$3:$CR$167,MATCH($C63,'dmc2564 ข้อมูลดิบ'!$C$3:$C$165,0),11)</f>
        <v>16</v>
      </c>
      <c r="I61" s="86">
        <f t="shared" si="0"/>
        <v>26</v>
      </c>
      <c r="J61" s="86">
        <f>INDEX('dmc2564 ข้อมูลดิบ'!$C$3:$CR$167,MATCH($C63,'dmc2564 ข้อมูลดิบ'!$C$3:$C$165,0),19)</f>
        <v>19</v>
      </c>
      <c r="K61" s="86">
        <f>INDEX('dmc2564 ข้อมูลดิบ'!$C$3:$CR$167,MATCH($C63,'dmc2564 ข้อมูลดิบ'!$C$3:$C$165,0),23)</f>
        <v>16</v>
      </c>
      <c r="L61" s="100">
        <f>INDEX('dmc2564 ข้อมูลดิบ'!$C$3:$CR$167,MATCH($C63,'dmc2564 ข้อมูลดิบ'!$C$3:$C$165,0),27)</f>
        <v>32</v>
      </c>
      <c r="M61" s="86">
        <f>INDEX('dmc2564 ข้อมูลดิบ'!$C$3:$CR$167,MATCH($C63,'dmc2564 ข้อมูลดิบ'!$C$3:$C$165,0),31)</f>
        <v>27</v>
      </c>
      <c r="N61" s="86">
        <f>INDEX('dmc2564 ข้อมูลดิบ'!$C$3:$CR$167,MATCH($C63,'dmc2564 ข้อมูลดิบ'!$C$3:$C$165,0),35)</f>
        <v>23</v>
      </c>
      <c r="O61" s="86">
        <f>INDEX('dmc2564 ข้อมูลดิบ'!$C$3:$CR$167,MATCH($C63,'dmc2564 ข้อมูลดิบ'!$C$3:$C$165,0),39)</f>
        <v>30</v>
      </c>
      <c r="P61" s="86">
        <f t="shared" si="1"/>
        <v>147</v>
      </c>
      <c r="Q61" s="86">
        <f>INDEX('dmc2564 ข้อมูลดิบ'!$C$3:$CR$167,MATCH($C63,'dmc2564 ข้อมูลดิบ'!$C$3:$C$165,0),47)</f>
        <v>0</v>
      </c>
      <c r="R61" s="86">
        <f>INDEX('dmc2564 ข้อมูลดิบ'!$C$3:$CR$167,MATCH($C63,'dmc2564 ข้อมูลดิบ'!$C$3:$C$165,0),51)</f>
        <v>0</v>
      </c>
      <c r="S61" s="86">
        <f>INDEX('dmc2564 ข้อมูลดิบ'!$C$3:$CR$167,MATCH($C63,'dmc2564 ข้อมูลดิบ'!$C$3:$C$165,0),55)</f>
        <v>0</v>
      </c>
      <c r="T61" s="86">
        <f t="shared" si="2"/>
        <v>0</v>
      </c>
      <c r="U61" s="101">
        <f t="shared" si="3"/>
        <v>173</v>
      </c>
    </row>
    <row r="62" spans="2:21" ht="21" customHeight="1">
      <c r="B62" s="102"/>
      <c r="C62" s="103" t="s">
        <v>513</v>
      </c>
      <c r="D62" s="99" t="s">
        <v>20</v>
      </c>
      <c r="E62" s="86">
        <f>VLOOKUP(C63,'จำนวนครู 25มิย64'!$A$3:$E$164,4,TRUE)</f>
        <v>15</v>
      </c>
      <c r="F62" s="104">
        <f>INDEX('dmc2564 ข้อมูลดิบ'!$C$3:$CR$167,MATCH($C63,'dmc2564 ข้อมูลดิบ'!$C$3:$C$165,0),4)</f>
        <v>0</v>
      </c>
      <c r="G62" s="104">
        <f>INDEX('dmc2564 ข้อมูลดิบ'!$C$3:$CR$167,MATCH($C63,'dmc2564 ข้อมูลดิบ'!$C$3:$C$165,0),8)</f>
        <v>12</v>
      </c>
      <c r="H62" s="104">
        <f>INDEX('dmc2564 ข้อมูลดิบ'!$C$3:$CR$167,MATCH($C63,'dmc2564 ข้อมูลดิบ'!$C$3:$C$165,0),12)</f>
        <v>18</v>
      </c>
      <c r="I62" s="104">
        <f t="shared" si="0"/>
        <v>30</v>
      </c>
      <c r="J62" s="104">
        <f>INDEX('dmc2564 ข้อมูลดิบ'!$C$3:$CR$167,MATCH($C63,'dmc2564 ข้อมูลดิบ'!$C$3:$C$165,0),20)</f>
        <v>20</v>
      </c>
      <c r="K62" s="104">
        <f>INDEX('dmc2564 ข้อมูลดิบ'!$C$3:$CR$167,MATCH($C63,'dmc2564 ข้อมูลดิบ'!$C$3:$C$165,0),24)</f>
        <v>23</v>
      </c>
      <c r="L62" s="105">
        <f>INDEX('dmc2564 ข้อมูลดิบ'!$C$3:$CR$167,MATCH($C63,'dmc2564 ข้อมูลดิบ'!$C$3:$C$165,0),28)</f>
        <v>18</v>
      </c>
      <c r="M62" s="104">
        <f>INDEX('dmc2564 ข้อมูลดิบ'!$C$3:$CR$167,MATCH($C63,'dmc2564 ข้อมูลดิบ'!$C$3:$C$165,0),32)</f>
        <v>33</v>
      </c>
      <c r="N62" s="104">
        <f>INDEX('dmc2564 ข้อมูลดิบ'!$C$3:$CR$167,MATCH($C63,'dmc2564 ข้อมูลดิบ'!$C$3:$C$165,0),36)</f>
        <v>34</v>
      </c>
      <c r="O62" s="104">
        <f>INDEX('dmc2564 ข้อมูลดิบ'!$C$3:$CR$167,MATCH($C63,'dmc2564 ข้อมูลดิบ'!$C$3:$C$165,0),40)</f>
        <v>41</v>
      </c>
      <c r="P62" s="104">
        <f t="shared" si="1"/>
        <v>169</v>
      </c>
      <c r="Q62" s="104">
        <f>INDEX('dmc2564 ข้อมูลดิบ'!$C$3:$CR$167,MATCH($C63,'dmc2564 ข้อมูลดิบ'!$C$3:$C$165,0),48)</f>
        <v>0</v>
      </c>
      <c r="R62" s="104">
        <f>INDEX('dmc2564 ข้อมูลดิบ'!$C$3:$CR$167,MATCH($C63,'dmc2564 ข้อมูลดิบ'!$C$3:$C$165,0),52)</f>
        <v>0</v>
      </c>
      <c r="S62" s="104">
        <f>INDEX('dmc2564 ข้อมูลดิบ'!$C$3:$CR$167,MATCH($C63,'dmc2564 ข้อมูลดิบ'!$C$3:$C$165,0),56)</f>
        <v>0</v>
      </c>
      <c r="T62" s="104">
        <f t="shared" si="2"/>
        <v>0</v>
      </c>
      <c r="U62" s="106">
        <f t="shared" si="3"/>
        <v>199</v>
      </c>
    </row>
    <row r="63" spans="2:21" ht="21" customHeight="1">
      <c r="B63" s="102"/>
      <c r="C63" s="103">
        <v>64020188</v>
      </c>
      <c r="D63" s="99" t="s">
        <v>1</v>
      </c>
      <c r="E63" s="100">
        <f t="shared" ref="E63:T63" si="18">E61+E62</f>
        <v>19</v>
      </c>
      <c r="F63" s="106">
        <f t="shared" si="18"/>
        <v>0</v>
      </c>
      <c r="G63" s="106">
        <f t="shared" si="18"/>
        <v>22</v>
      </c>
      <c r="H63" s="106">
        <f t="shared" si="18"/>
        <v>34</v>
      </c>
      <c r="I63" s="106">
        <f t="shared" si="18"/>
        <v>56</v>
      </c>
      <c r="J63" s="106">
        <f t="shared" si="18"/>
        <v>39</v>
      </c>
      <c r="K63" s="106">
        <f t="shared" si="18"/>
        <v>39</v>
      </c>
      <c r="L63" s="108">
        <f t="shared" si="18"/>
        <v>50</v>
      </c>
      <c r="M63" s="106">
        <f t="shared" si="18"/>
        <v>60</v>
      </c>
      <c r="N63" s="106">
        <f t="shared" si="18"/>
        <v>57</v>
      </c>
      <c r="O63" s="106">
        <f t="shared" si="18"/>
        <v>71</v>
      </c>
      <c r="P63" s="106">
        <f t="shared" si="18"/>
        <v>316</v>
      </c>
      <c r="Q63" s="106">
        <f t="shared" si="18"/>
        <v>0</v>
      </c>
      <c r="R63" s="106">
        <f t="shared" si="18"/>
        <v>0</v>
      </c>
      <c r="S63" s="106">
        <f t="shared" si="18"/>
        <v>0</v>
      </c>
      <c r="T63" s="106">
        <f t="shared" si="18"/>
        <v>0</v>
      </c>
      <c r="U63" s="106">
        <f t="shared" si="3"/>
        <v>372</v>
      </c>
    </row>
    <row r="64" spans="2:21" ht="21" customHeight="1" thickBot="1">
      <c r="B64" s="109"/>
      <c r="C64" s="179" t="s">
        <v>497</v>
      </c>
      <c r="D64" s="110" t="s">
        <v>15</v>
      </c>
      <c r="E64" s="111"/>
      <c r="F64" s="112">
        <f>INDEX('dmc2564 ข้อมูลดิบ'!$C$3:$CR$167,MATCH($C63,'dmc2564 ข้อมูลดิบ'!$C$3:$C$165,0),6)</f>
        <v>0</v>
      </c>
      <c r="G64" s="112">
        <f>INDEX('dmc2564 ข้อมูลดิบ'!$C$3:$CR$167,MATCH($C63,'dmc2564 ข้อมูลดิบ'!$C$3:$C$165,0),10)</f>
        <v>1</v>
      </c>
      <c r="H64" s="112">
        <f>INDEX('dmc2564 ข้อมูลดิบ'!$C$3:$CR$167,MATCH($C63,'dmc2564 ข้อมูลดิบ'!$C$3:$C$165,0),14)</f>
        <v>2</v>
      </c>
      <c r="I64" s="112">
        <f>SUM(F64:H64)</f>
        <v>3</v>
      </c>
      <c r="J64" s="112">
        <f>INDEX('dmc2564 ข้อมูลดิบ'!$C$3:$CR$167,MATCH($C63,'dmc2564 ข้อมูลดิบ'!$C$3:$C$165,0),22)</f>
        <v>2</v>
      </c>
      <c r="K64" s="112">
        <f>INDEX('dmc2564 ข้อมูลดิบ'!$C$3:$CR$167,MATCH($C63,'dmc2564 ข้อมูลดิบ'!$C$3:$C$165,0),26)</f>
        <v>2</v>
      </c>
      <c r="L64" s="111">
        <f>INDEX('dmc2564 ข้อมูลดิบ'!$C$3:$CR$167,MATCH($C63,'dmc2564 ข้อมูลดิบ'!$C$3:$C$165,0),30)</f>
        <v>2</v>
      </c>
      <c r="M64" s="112">
        <f>INDEX('dmc2564 ข้อมูลดิบ'!$C$3:$CR$167,MATCH($C63,'dmc2564 ข้อมูลดิบ'!$C$3:$C$165,0),34)</f>
        <v>2</v>
      </c>
      <c r="N64" s="112">
        <f>INDEX('dmc2564 ข้อมูลดิบ'!$C$3:$CR$167,MATCH($C63,'dmc2564 ข้อมูลดิบ'!$C$3:$C$165,0),38)</f>
        <v>2</v>
      </c>
      <c r="O64" s="112">
        <f>INDEX('dmc2564 ข้อมูลดิบ'!$C$3:$CR$167,MATCH($C63,'dmc2564 ข้อมูลดิบ'!$C$3:$C$165,0),42)</f>
        <v>3</v>
      </c>
      <c r="P64" s="112">
        <f>J64+K64+L64+M64+N64+O64</f>
        <v>13</v>
      </c>
      <c r="Q64" s="112">
        <f>INDEX('dmc2564 ข้อมูลดิบ'!$C$3:$CR$167,MATCH($C63,'dmc2564 ข้อมูลดิบ'!$C$3:$C$165,0),50)</f>
        <v>0</v>
      </c>
      <c r="R64" s="112">
        <f>INDEX('dmc2564 ข้อมูลดิบ'!$C$3:$CR$167,MATCH($C63,'dmc2564 ข้อมูลดิบ'!$C$3:$C$165,0),54)</f>
        <v>0</v>
      </c>
      <c r="S64" s="112">
        <f>INDEX('dmc2564 ข้อมูลดิบ'!$C$3:$CR$167,MATCH($C63,'dmc2564 ข้อมูลดิบ'!$C$3:$C$165,0),58)</f>
        <v>0</v>
      </c>
      <c r="T64" s="112">
        <f>Q64+R64+S64</f>
        <v>0</v>
      </c>
      <c r="U64" s="113">
        <f t="shared" si="3"/>
        <v>16</v>
      </c>
    </row>
    <row r="65" spans="2:21" ht="21" customHeight="1" thickTop="1">
      <c r="B65" s="102">
        <v>16</v>
      </c>
      <c r="C65" s="118" t="s">
        <v>351</v>
      </c>
      <c r="D65" s="117" t="s">
        <v>18</v>
      </c>
      <c r="E65" s="86">
        <f>VLOOKUP(C67,'จำนวนครู 25มิย64'!$A$3:$E$164,3,TRUE)</f>
        <v>4</v>
      </c>
      <c r="F65" s="86">
        <f>INDEX('dmc2564 ข้อมูลดิบ'!$C$3:$CR$167,MATCH($C67,'dmc2564 ข้อมูลดิบ'!$C$3:$C$165,0),3)</f>
        <v>16</v>
      </c>
      <c r="G65" s="86">
        <f>INDEX('dmc2564 ข้อมูลดิบ'!$C$3:$CR$167,MATCH($C67,'dmc2564 ข้อมูลดิบ'!$C$3:$C$165,0),7)</f>
        <v>32</v>
      </c>
      <c r="H65" s="86">
        <f>INDEX('dmc2564 ข้อมูลดิบ'!$C$3:$CR$167,MATCH($C67,'dmc2564 ข้อมูลดิบ'!$C$3:$C$165,0),11)</f>
        <v>45</v>
      </c>
      <c r="I65" s="86">
        <f t="shared" si="0"/>
        <v>93</v>
      </c>
      <c r="J65" s="86">
        <f>INDEX('dmc2564 ข้อมูลดิบ'!$C$3:$CR$167,MATCH($C67,'dmc2564 ข้อมูลดิบ'!$C$3:$C$165,0),19)</f>
        <v>40</v>
      </c>
      <c r="K65" s="86">
        <f>INDEX('dmc2564 ข้อมูลดิบ'!$C$3:$CR$167,MATCH($C67,'dmc2564 ข้อมูลดิบ'!$C$3:$C$165,0),23)</f>
        <v>47</v>
      </c>
      <c r="L65" s="100">
        <f>INDEX('dmc2564 ข้อมูลดิบ'!$C$3:$CR$167,MATCH($C67,'dmc2564 ข้อมูลดิบ'!$C$3:$C$165,0),27)</f>
        <v>37</v>
      </c>
      <c r="M65" s="86">
        <f>INDEX('dmc2564 ข้อมูลดิบ'!$C$3:$CR$167,MATCH($C67,'dmc2564 ข้อมูลดิบ'!$C$3:$C$165,0),31)</f>
        <v>41</v>
      </c>
      <c r="N65" s="86">
        <f>INDEX('dmc2564 ข้อมูลดิบ'!$C$3:$CR$167,MATCH($C67,'dmc2564 ข้อมูลดิบ'!$C$3:$C$165,0),35)</f>
        <v>36</v>
      </c>
      <c r="O65" s="86">
        <f>INDEX('dmc2564 ข้อมูลดิบ'!$C$3:$CR$167,MATCH($C67,'dmc2564 ข้อมูลดิบ'!$C$3:$C$165,0),39)</f>
        <v>32</v>
      </c>
      <c r="P65" s="86">
        <f t="shared" si="1"/>
        <v>233</v>
      </c>
      <c r="Q65" s="86">
        <f>INDEX('dmc2564 ข้อมูลดิบ'!$C$3:$CR$167,MATCH($C67,'dmc2564 ข้อมูลดิบ'!$C$3:$C$165,0),47)</f>
        <v>0</v>
      </c>
      <c r="R65" s="86">
        <f>INDEX('dmc2564 ข้อมูลดิบ'!$C$3:$CR$167,MATCH($C67,'dmc2564 ข้อมูลดิบ'!$C$3:$C$165,0),51)</f>
        <v>0</v>
      </c>
      <c r="S65" s="86">
        <f>INDEX('dmc2564 ข้อมูลดิบ'!$C$3:$CR$167,MATCH($C67,'dmc2564 ข้อมูลดิบ'!$C$3:$C$165,0),55)</f>
        <v>0</v>
      </c>
      <c r="T65" s="86">
        <f t="shared" si="2"/>
        <v>0</v>
      </c>
      <c r="U65" s="101">
        <f t="shared" si="3"/>
        <v>326</v>
      </c>
    </row>
    <row r="66" spans="2:21" ht="21" customHeight="1">
      <c r="B66" s="102"/>
      <c r="C66" s="103" t="s">
        <v>514</v>
      </c>
      <c r="D66" s="99" t="s">
        <v>20</v>
      </c>
      <c r="E66" s="86">
        <f>VLOOKUP(C67,'จำนวนครู 25มิย64'!$A$3:$E$164,4,TRUE)</f>
        <v>21</v>
      </c>
      <c r="F66" s="104">
        <f>INDEX('dmc2564 ข้อมูลดิบ'!$C$3:$CR$167,MATCH($C67,'dmc2564 ข้อมูลดิบ'!$C$3:$C$165,0),4)</f>
        <v>7</v>
      </c>
      <c r="G66" s="104">
        <f>INDEX('dmc2564 ข้อมูลดิบ'!$C$3:$CR$167,MATCH($C67,'dmc2564 ข้อมูลดิบ'!$C$3:$C$165,0),8)</f>
        <v>20</v>
      </c>
      <c r="H66" s="104">
        <f>INDEX('dmc2564 ข้อมูลดิบ'!$C$3:$CR$167,MATCH($C67,'dmc2564 ข้อมูลดิบ'!$C$3:$C$165,0),12)</f>
        <v>33</v>
      </c>
      <c r="I66" s="104">
        <f t="shared" si="0"/>
        <v>60</v>
      </c>
      <c r="J66" s="104">
        <f>INDEX('dmc2564 ข้อมูลดิบ'!$C$3:$CR$167,MATCH($C67,'dmc2564 ข้อมูลดิบ'!$C$3:$C$165,0),20)</f>
        <v>42</v>
      </c>
      <c r="K66" s="104">
        <f>INDEX('dmc2564 ข้อมูลดิบ'!$C$3:$CR$167,MATCH($C67,'dmc2564 ข้อมูลดิบ'!$C$3:$C$165,0),24)</f>
        <v>44</v>
      </c>
      <c r="L66" s="105">
        <f>INDEX('dmc2564 ข้อมูลดิบ'!$C$3:$CR$167,MATCH($C67,'dmc2564 ข้อมูลดิบ'!$C$3:$C$165,0),28)</f>
        <v>51</v>
      </c>
      <c r="M66" s="104">
        <f>INDEX('dmc2564 ข้อมูลดิบ'!$C$3:$CR$167,MATCH($C67,'dmc2564 ข้อมูลดิบ'!$C$3:$C$165,0),32)</f>
        <v>50</v>
      </c>
      <c r="N66" s="104">
        <f>INDEX('dmc2564 ข้อมูลดิบ'!$C$3:$CR$167,MATCH($C67,'dmc2564 ข้อมูลดิบ'!$C$3:$C$165,0),36)</f>
        <v>51</v>
      </c>
      <c r="O66" s="104">
        <f>INDEX('dmc2564 ข้อมูลดิบ'!$C$3:$CR$167,MATCH($C67,'dmc2564 ข้อมูลดิบ'!$C$3:$C$165,0),40)</f>
        <v>49</v>
      </c>
      <c r="P66" s="104">
        <f t="shared" si="1"/>
        <v>287</v>
      </c>
      <c r="Q66" s="104">
        <f>INDEX('dmc2564 ข้อมูลดิบ'!$C$3:$CR$167,MATCH($C67,'dmc2564 ข้อมูลดิบ'!$C$3:$C$165,0),48)</f>
        <v>0</v>
      </c>
      <c r="R66" s="104">
        <f>INDEX('dmc2564 ข้อมูลดิบ'!$C$3:$CR$167,MATCH($C67,'dmc2564 ข้อมูลดิบ'!$C$3:$C$165,0),52)</f>
        <v>0</v>
      </c>
      <c r="S66" s="104">
        <f>INDEX('dmc2564 ข้อมูลดิบ'!$C$3:$CR$167,MATCH($C67,'dmc2564 ข้อมูลดิบ'!$C$3:$C$165,0),56)</f>
        <v>0</v>
      </c>
      <c r="T66" s="104">
        <f t="shared" si="2"/>
        <v>0</v>
      </c>
      <c r="U66" s="106">
        <f t="shared" si="3"/>
        <v>347</v>
      </c>
    </row>
    <row r="67" spans="2:21" ht="21" customHeight="1">
      <c r="B67" s="102"/>
      <c r="C67" s="103">
        <v>64020189</v>
      </c>
      <c r="D67" s="99" t="s">
        <v>1</v>
      </c>
      <c r="E67" s="107">
        <f t="shared" ref="E67:T67" si="19">E65+E66</f>
        <v>25</v>
      </c>
      <c r="F67" s="106">
        <f t="shared" si="19"/>
        <v>23</v>
      </c>
      <c r="G67" s="106">
        <f t="shared" si="19"/>
        <v>52</v>
      </c>
      <c r="H67" s="106">
        <f t="shared" si="19"/>
        <v>78</v>
      </c>
      <c r="I67" s="106">
        <f t="shared" si="19"/>
        <v>153</v>
      </c>
      <c r="J67" s="106">
        <f t="shared" si="19"/>
        <v>82</v>
      </c>
      <c r="K67" s="106">
        <f t="shared" si="19"/>
        <v>91</v>
      </c>
      <c r="L67" s="108">
        <f t="shared" si="19"/>
        <v>88</v>
      </c>
      <c r="M67" s="106">
        <f t="shared" si="19"/>
        <v>91</v>
      </c>
      <c r="N67" s="106">
        <f t="shared" si="19"/>
        <v>87</v>
      </c>
      <c r="O67" s="106">
        <f t="shared" si="19"/>
        <v>81</v>
      </c>
      <c r="P67" s="106">
        <f t="shared" si="19"/>
        <v>520</v>
      </c>
      <c r="Q67" s="106">
        <f t="shared" si="19"/>
        <v>0</v>
      </c>
      <c r="R67" s="106">
        <f t="shared" si="19"/>
        <v>0</v>
      </c>
      <c r="S67" s="106">
        <f t="shared" si="19"/>
        <v>0</v>
      </c>
      <c r="T67" s="106">
        <f t="shared" si="19"/>
        <v>0</v>
      </c>
      <c r="U67" s="106">
        <f t="shared" si="3"/>
        <v>673</v>
      </c>
    </row>
    <row r="68" spans="2:21" ht="21" customHeight="1" thickBot="1">
      <c r="B68" s="109"/>
      <c r="C68" s="179" t="s">
        <v>494</v>
      </c>
      <c r="D68" s="110" t="s">
        <v>15</v>
      </c>
      <c r="E68" s="111"/>
      <c r="F68" s="112">
        <f>INDEX('dmc2564 ข้อมูลดิบ'!$C$3:$CR$167,MATCH($C67,'dmc2564 ข้อมูลดิบ'!$C$3:$C$165,0),6)</f>
        <v>1</v>
      </c>
      <c r="G68" s="112">
        <f>INDEX('dmc2564 ข้อมูลดิบ'!$C$3:$CR$167,MATCH($C67,'dmc2564 ข้อมูลดิบ'!$C$3:$C$165,0),10)</f>
        <v>3</v>
      </c>
      <c r="H68" s="112">
        <f>INDEX('dmc2564 ข้อมูลดิบ'!$C$3:$CR$167,MATCH($C67,'dmc2564 ข้อมูลดิบ'!$C$3:$C$165,0),14)</f>
        <v>3</v>
      </c>
      <c r="I68" s="112">
        <f>SUM(F68:H68)</f>
        <v>7</v>
      </c>
      <c r="J68" s="112">
        <f>INDEX('dmc2564 ข้อมูลดิบ'!$C$3:$CR$167,MATCH($C67,'dmc2564 ข้อมูลดิบ'!$C$3:$C$165,0),22)</f>
        <v>3</v>
      </c>
      <c r="K68" s="112">
        <f>INDEX('dmc2564 ข้อมูลดิบ'!$C$3:$CR$167,MATCH($C67,'dmc2564 ข้อมูลดิบ'!$C$3:$C$165,0),26)</f>
        <v>3</v>
      </c>
      <c r="L68" s="111">
        <f>INDEX('dmc2564 ข้อมูลดิบ'!$C$3:$CR$167,MATCH($C67,'dmc2564 ข้อมูลดิบ'!$C$3:$C$165,0),30)</f>
        <v>3</v>
      </c>
      <c r="M68" s="112">
        <f>INDEX('dmc2564 ข้อมูลดิบ'!$C$3:$CR$167,MATCH($C67,'dmc2564 ข้อมูลดิบ'!$C$3:$C$165,0),34)</f>
        <v>3</v>
      </c>
      <c r="N68" s="112">
        <f>INDEX('dmc2564 ข้อมูลดิบ'!$C$3:$CR$167,MATCH($C67,'dmc2564 ข้อมูลดิบ'!$C$3:$C$165,0),38)</f>
        <v>3</v>
      </c>
      <c r="O68" s="112">
        <f>INDEX('dmc2564 ข้อมูลดิบ'!$C$3:$CR$167,MATCH($C67,'dmc2564 ข้อมูลดิบ'!$C$3:$C$165,0),42)</f>
        <v>3</v>
      </c>
      <c r="P68" s="112">
        <f>J68+K68+L68+M68+N68+O68</f>
        <v>18</v>
      </c>
      <c r="Q68" s="112">
        <f>INDEX('dmc2564 ข้อมูลดิบ'!$C$3:$CR$167,MATCH($C67,'dmc2564 ข้อมูลดิบ'!$C$3:$C$165,0),50)</f>
        <v>0</v>
      </c>
      <c r="R68" s="112">
        <f>INDEX('dmc2564 ข้อมูลดิบ'!$C$3:$CR$167,MATCH($C67,'dmc2564 ข้อมูลดิบ'!$C$3:$C$165,0),54)</f>
        <v>0</v>
      </c>
      <c r="S68" s="112">
        <f>INDEX('dmc2564 ข้อมูลดิบ'!$C$3:$CR$167,MATCH($C67,'dmc2564 ข้อมูลดิบ'!$C$3:$C$165,0),58)</f>
        <v>0</v>
      </c>
      <c r="T68" s="112">
        <f>Q68+R68+S68</f>
        <v>0</v>
      </c>
      <c r="U68" s="113">
        <f t="shared" si="3"/>
        <v>25</v>
      </c>
    </row>
    <row r="69" spans="2:21" ht="21" customHeight="1" thickTop="1">
      <c r="B69" s="97">
        <v>17</v>
      </c>
      <c r="C69" s="115" t="s">
        <v>99</v>
      </c>
      <c r="D69" s="99" t="s">
        <v>18</v>
      </c>
      <c r="E69" s="86">
        <f>VLOOKUP(C71,'จำนวนครู 25มิย64'!$A$3:$E$164,3,TRUE)</f>
        <v>1</v>
      </c>
      <c r="F69" s="86">
        <f>INDEX('dmc2564 ข้อมูลดิบ'!$C$3:$CR$167,MATCH($C71,'dmc2564 ข้อมูลดิบ'!$C$3:$C$165,0),3)</f>
        <v>0</v>
      </c>
      <c r="G69" s="86">
        <f>INDEX('dmc2564 ข้อมูลดิบ'!$C$3:$CR$167,MATCH($C71,'dmc2564 ข้อมูลดิบ'!$C$3:$C$165,0),7)</f>
        <v>6</v>
      </c>
      <c r="H69" s="86">
        <f>INDEX('dmc2564 ข้อมูลดิบ'!$C$3:$CR$167,MATCH($C71,'dmc2564 ข้อมูลดิบ'!$C$3:$C$165,0),11)</f>
        <v>6</v>
      </c>
      <c r="I69" s="86">
        <f>SUM(F69:H69)</f>
        <v>12</v>
      </c>
      <c r="J69" s="86">
        <f>INDEX('dmc2564 ข้อมูลดิบ'!$C$3:$CR$167,MATCH($C71,'dmc2564 ข้อมูลดิบ'!$C$3:$C$165,0),19)</f>
        <v>8</v>
      </c>
      <c r="K69" s="86">
        <f>INDEX('dmc2564 ข้อมูลดิบ'!$C$3:$CR$167,MATCH($C71,'dmc2564 ข้อมูลดิบ'!$C$3:$C$165,0),23)</f>
        <v>6</v>
      </c>
      <c r="L69" s="100">
        <f>INDEX('dmc2564 ข้อมูลดิบ'!$C$3:$CR$167,MATCH($C71,'dmc2564 ข้อมูลดิบ'!$C$3:$C$165,0),27)</f>
        <v>9</v>
      </c>
      <c r="M69" s="86">
        <f>INDEX('dmc2564 ข้อมูลดิบ'!$C$3:$CR$167,MATCH($C71,'dmc2564 ข้อมูลดิบ'!$C$3:$C$165,0),31)</f>
        <v>9</v>
      </c>
      <c r="N69" s="86">
        <f>INDEX('dmc2564 ข้อมูลดิบ'!$C$3:$CR$167,MATCH($C71,'dmc2564 ข้อมูลดิบ'!$C$3:$C$165,0),35)</f>
        <v>11</v>
      </c>
      <c r="O69" s="86">
        <f>INDEX('dmc2564 ข้อมูลดิบ'!$C$3:$CR$167,MATCH($C71,'dmc2564 ข้อมูลดิบ'!$C$3:$C$165,0),39)</f>
        <v>3</v>
      </c>
      <c r="P69" s="86">
        <f>J69+K69+L69+M69+N69+O69</f>
        <v>46</v>
      </c>
      <c r="Q69" s="86">
        <f>INDEX('dmc2564 ข้อมูลดิบ'!$C$3:$CR$167,MATCH($C71,'dmc2564 ข้อมูลดิบ'!$C$3:$C$165,0),47)</f>
        <v>0</v>
      </c>
      <c r="R69" s="86">
        <f>INDEX('dmc2564 ข้อมูลดิบ'!$C$3:$CR$167,MATCH($C71,'dmc2564 ข้อมูลดิบ'!$C$3:$C$165,0),51)</f>
        <v>0</v>
      </c>
      <c r="S69" s="86">
        <f>INDEX('dmc2564 ข้อมูลดิบ'!$C$3:$CR$167,MATCH($C71,'dmc2564 ข้อมูลดิบ'!$C$3:$C$165,0),55)</f>
        <v>0</v>
      </c>
      <c r="T69" s="86">
        <f>Q69+R69+S69</f>
        <v>0</v>
      </c>
      <c r="U69" s="101">
        <f t="shared" ref="U69:U104" si="20">I69+P69+T69</f>
        <v>58</v>
      </c>
    </row>
    <row r="70" spans="2:21" ht="21" customHeight="1">
      <c r="B70" s="102"/>
      <c r="C70" s="103" t="s">
        <v>515</v>
      </c>
      <c r="D70" s="99" t="s">
        <v>20</v>
      </c>
      <c r="E70" s="86">
        <f>VLOOKUP(C71,'จำนวนครู 25มิย64'!$A$3:$E$164,4,TRUE)</f>
        <v>7</v>
      </c>
      <c r="F70" s="104">
        <f>INDEX('dmc2564 ข้อมูลดิบ'!$C$3:$CR$167,MATCH($C71,'dmc2564 ข้อมูลดิบ'!$C$3:$C$165,0),4)</f>
        <v>0</v>
      </c>
      <c r="G70" s="104">
        <f>INDEX('dmc2564 ข้อมูลดิบ'!$C$3:$CR$167,MATCH($C71,'dmc2564 ข้อมูลดิบ'!$C$3:$C$165,0),8)</f>
        <v>9</v>
      </c>
      <c r="H70" s="104">
        <f>INDEX('dmc2564 ข้อมูลดิบ'!$C$3:$CR$167,MATCH($C71,'dmc2564 ข้อมูลดิบ'!$C$3:$C$165,0),12)</f>
        <v>6</v>
      </c>
      <c r="I70" s="104">
        <f>SUM(F70:H70)</f>
        <v>15</v>
      </c>
      <c r="J70" s="104">
        <f>INDEX('dmc2564 ข้อมูลดิบ'!$C$3:$CR$167,MATCH($C71,'dmc2564 ข้อมูลดิบ'!$C$3:$C$165,0),20)</f>
        <v>3</v>
      </c>
      <c r="K70" s="104">
        <f>INDEX('dmc2564 ข้อมูลดิบ'!$C$3:$CR$167,MATCH($C71,'dmc2564 ข้อมูลดิบ'!$C$3:$C$165,0),24)</f>
        <v>3</v>
      </c>
      <c r="L70" s="105">
        <f>INDEX('dmc2564 ข้อมูลดิบ'!$C$3:$CR$167,MATCH($C71,'dmc2564 ข้อมูลดิบ'!$C$3:$C$165,0),28)</f>
        <v>3</v>
      </c>
      <c r="M70" s="104">
        <f>INDEX('dmc2564 ข้อมูลดิบ'!$C$3:$CR$167,MATCH($C71,'dmc2564 ข้อมูลดิบ'!$C$3:$C$165,0),32)</f>
        <v>7</v>
      </c>
      <c r="N70" s="104">
        <f>INDEX('dmc2564 ข้อมูลดิบ'!$C$3:$CR$167,MATCH($C71,'dmc2564 ข้อมูลดิบ'!$C$3:$C$165,0),36)</f>
        <v>3</v>
      </c>
      <c r="O70" s="104">
        <f>INDEX('dmc2564 ข้อมูลดิบ'!$C$3:$CR$167,MATCH($C71,'dmc2564 ข้อมูลดิบ'!$C$3:$C$165,0),40)</f>
        <v>7</v>
      </c>
      <c r="P70" s="104">
        <f>J70+K70+L70+M70+N70+O70</f>
        <v>26</v>
      </c>
      <c r="Q70" s="104">
        <f>INDEX('dmc2564 ข้อมูลดิบ'!$C$3:$CR$167,MATCH($C71,'dmc2564 ข้อมูลดิบ'!$C$3:$C$165,0),48)</f>
        <v>0</v>
      </c>
      <c r="R70" s="104">
        <f>INDEX('dmc2564 ข้อมูลดิบ'!$C$3:$CR$167,MATCH($C71,'dmc2564 ข้อมูลดิบ'!$C$3:$C$165,0),52)</f>
        <v>0</v>
      </c>
      <c r="S70" s="104">
        <f>INDEX('dmc2564 ข้อมูลดิบ'!$C$3:$CR$167,MATCH($C71,'dmc2564 ข้อมูลดิบ'!$C$3:$C$165,0),56)</f>
        <v>0</v>
      </c>
      <c r="T70" s="104">
        <f>Q70+R70+S70</f>
        <v>0</v>
      </c>
      <c r="U70" s="106">
        <f t="shared" si="20"/>
        <v>41</v>
      </c>
    </row>
    <row r="71" spans="2:21" ht="21" customHeight="1">
      <c r="B71" s="102"/>
      <c r="C71" s="103">
        <v>64020191</v>
      </c>
      <c r="D71" s="99" t="s">
        <v>1</v>
      </c>
      <c r="E71" s="107">
        <f t="shared" ref="E71:T71" si="21">E69+E70</f>
        <v>8</v>
      </c>
      <c r="F71" s="106">
        <f t="shared" si="21"/>
        <v>0</v>
      </c>
      <c r="G71" s="106">
        <f t="shared" si="21"/>
        <v>15</v>
      </c>
      <c r="H71" s="106">
        <f t="shared" si="21"/>
        <v>12</v>
      </c>
      <c r="I71" s="106">
        <f t="shared" si="21"/>
        <v>27</v>
      </c>
      <c r="J71" s="106">
        <f t="shared" si="21"/>
        <v>11</v>
      </c>
      <c r="K71" s="106">
        <f t="shared" si="21"/>
        <v>9</v>
      </c>
      <c r="L71" s="108">
        <f t="shared" si="21"/>
        <v>12</v>
      </c>
      <c r="M71" s="106">
        <f t="shared" si="21"/>
        <v>16</v>
      </c>
      <c r="N71" s="106">
        <f t="shared" si="21"/>
        <v>14</v>
      </c>
      <c r="O71" s="106">
        <f t="shared" si="21"/>
        <v>10</v>
      </c>
      <c r="P71" s="106">
        <f t="shared" si="21"/>
        <v>72</v>
      </c>
      <c r="Q71" s="106">
        <f t="shared" si="21"/>
        <v>0</v>
      </c>
      <c r="R71" s="106">
        <f t="shared" si="21"/>
        <v>0</v>
      </c>
      <c r="S71" s="106">
        <f t="shared" si="21"/>
        <v>0</v>
      </c>
      <c r="T71" s="106">
        <f t="shared" si="21"/>
        <v>0</v>
      </c>
      <c r="U71" s="106">
        <f t="shared" si="20"/>
        <v>99</v>
      </c>
    </row>
    <row r="72" spans="2:21" ht="21" customHeight="1" thickBot="1">
      <c r="B72" s="109"/>
      <c r="C72" s="179" t="s">
        <v>550</v>
      </c>
      <c r="D72" s="110" t="s">
        <v>15</v>
      </c>
      <c r="E72" s="111"/>
      <c r="F72" s="112">
        <f>INDEX('dmc2564 ข้อมูลดิบ'!$C$3:$CR$167,MATCH($C71,'dmc2564 ข้อมูลดิบ'!$C$3:$C$165,0),6)</f>
        <v>0</v>
      </c>
      <c r="G72" s="112">
        <f>INDEX('dmc2564 ข้อมูลดิบ'!$C$3:$CR$167,MATCH($C71,'dmc2564 ข้อมูลดิบ'!$C$3:$C$165,0),10)</f>
        <v>1</v>
      </c>
      <c r="H72" s="112">
        <f>INDEX('dmc2564 ข้อมูลดิบ'!$C$3:$CR$167,MATCH($C71,'dmc2564 ข้อมูลดิบ'!$C$3:$C$165,0),14)</f>
        <v>1</v>
      </c>
      <c r="I72" s="112">
        <f t="shared" ref="I72:I104" si="22">SUM(F72:H72)</f>
        <v>2</v>
      </c>
      <c r="J72" s="112">
        <f>INDEX('dmc2564 ข้อมูลดิบ'!$C$3:$CR$167,MATCH($C71,'dmc2564 ข้อมูลดิบ'!$C$3:$C$165,0),22)</f>
        <v>1</v>
      </c>
      <c r="K72" s="112">
        <f>INDEX('dmc2564 ข้อมูลดิบ'!$C$3:$CR$167,MATCH($C71,'dmc2564 ข้อมูลดิบ'!$C$3:$C$165,0),26)</f>
        <v>1</v>
      </c>
      <c r="L72" s="111">
        <f>INDEX('dmc2564 ข้อมูลดิบ'!$C$3:$CR$167,MATCH($C71,'dmc2564 ข้อมูลดิบ'!$C$3:$C$165,0),30)</f>
        <v>1</v>
      </c>
      <c r="M72" s="112">
        <f>INDEX('dmc2564 ข้อมูลดิบ'!$C$3:$CR$167,MATCH($C71,'dmc2564 ข้อมูลดิบ'!$C$3:$C$165,0),34)</f>
        <v>1</v>
      </c>
      <c r="N72" s="112">
        <f>INDEX('dmc2564 ข้อมูลดิบ'!$C$3:$CR$167,MATCH($C71,'dmc2564 ข้อมูลดิบ'!$C$3:$C$165,0),38)</f>
        <v>1</v>
      </c>
      <c r="O72" s="112">
        <f>INDEX('dmc2564 ข้อมูลดิบ'!$C$3:$CR$167,MATCH($C71,'dmc2564 ข้อมูลดิบ'!$C$3:$C$165,0),42)</f>
        <v>1</v>
      </c>
      <c r="P72" s="112">
        <f t="shared" ref="P72:P104" si="23">J72+K72+L72+M72+N72+O72</f>
        <v>6</v>
      </c>
      <c r="Q72" s="112">
        <f>INDEX('dmc2564 ข้อมูลดิบ'!$C$3:$CR$167,MATCH($C71,'dmc2564 ข้อมูลดิบ'!$C$3:$C$165,0),50)</f>
        <v>0</v>
      </c>
      <c r="R72" s="112">
        <f>INDEX('dmc2564 ข้อมูลดิบ'!$C$3:$CR$167,MATCH($C71,'dmc2564 ข้อมูลดิบ'!$C$3:$C$165,0),54)</f>
        <v>0</v>
      </c>
      <c r="S72" s="112">
        <f>INDEX('dmc2564 ข้อมูลดิบ'!$C$3:$CR$167,MATCH($C71,'dmc2564 ข้อมูลดิบ'!$C$3:$C$165,0),58)</f>
        <v>0</v>
      </c>
      <c r="T72" s="112">
        <f t="shared" ref="T72:T104" si="24">Q72+R72+S72</f>
        <v>0</v>
      </c>
      <c r="U72" s="113">
        <f t="shared" si="20"/>
        <v>8</v>
      </c>
    </row>
    <row r="73" spans="2:21" ht="21" customHeight="1" thickTop="1">
      <c r="B73" s="102">
        <v>18</v>
      </c>
      <c r="C73" s="118" t="s">
        <v>100</v>
      </c>
      <c r="D73" s="117" t="s">
        <v>18</v>
      </c>
      <c r="E73" s="86">
        <f>VLOOKUP(C75,'จำนวนครู 25มิย64'!$A$3:$E$164,3,TRUE)</f>
        <v>0</v>
      </c>
      <c r="F73" s="86">
        <f>INDEX('dmc2564 ข้อมูลดิบ'!$C$3:$CR$167,MATCH($C75,'dmc2564 ข้อมูลดิบ'!$C$3:$C$165,0),3)</f>
        <v>0</v>
      </c>
      <c r="G73" s="86">
        <f>INDEX('dmc2564 ข้อมูลดิบ'!$C$3:$CR$167,MATCH($C75,'dmc2564 ข้อมูลดิบ'!$C$3:$C$165,0),7)</f>
        <v>3</v>
      </c>
      <c r="H73" s="86">
        <f>INDEX('dmc2564 ข้อมูลดิบ'!$C$3:$CR$167,MATCH($C75,'dmc2564 ข้อมูลดิบ'!$C$3:$C$165,0),11)</f>
        <v>3</v>
      </c>
      <c r="I73" s="86">
        <f t="shared" si="22"/>
        <v>6</v>
      </c>
      <c r="J73" s="86">
        <f>INDEX('dmc2564 ข้อมูลดิบ'!$C$3:$CR$167,MATCH($C75,'dmc2564 ข้อมูลดิบ'!$C$3:$C$165,0),19)</f>
        <v>2</v>
      </c>
      <c r="K73" s="86">
        <f>INDEX('dmc2564 ข้อมูลดิบ'!$C$3:$CR$167,MATCH($C75,'dmc2564 ข้อมูลดิบ'!$C$3:$C$165,0),23)</f>
        <v>6</v>
      </c>
      <c r="L73" s="100">
        <f>INDEX('dmc2564 ข้อมูลดิบ'!$C$3:$CR$167,MATCH($C75,'dmc2564 ข้อมูลดิบ'!$C$3:$C$165,0),27)</f>
        <v>0</v>
      </c>
      <c r="M73" s="86">
        <f>INDEX('dmc2564 ข้อมูลดิบ'!$C$3:$CR$167,MATCH($C75,'dmc2564 ข้อมูลดิบ'!$C$3:$C$165,0),31)</f>
        <v>1</v>
      </c>
      <c r="N73" s="86">
        <f>INDEX('dmc2564 ข้อมูลดิบ'!$C$3:$CR$167,MATCH($C75,'dmc2564 ข้อมูลดิบ'!$C$3:$C$165,0),35)</f>
        <v>3</v>
      </c>
      <c r="O73" s="86">
        <f>INDEX('dmc2564 ข้อมูลดิบ'!$C$3:$CR$167,MATCH($C75,'dmc2564 ข้อมูลดิบ'!$C$3:$C$165,0),39)</f>
        <v>8</v>
      </c>
      <c r="P73" s="86">
        <f t="shared" si="23"/>
        <v>20</v>
      </c>
      <c r="Q73" s="86">
        <f>INDEX('dmc2564 ข้อมูลดิบ'!$C$3:$CR$167,MATCH($C75,'dmc2564 ข้อมูลดิบ'!$C$3:$C$165,0),47)</f>
        <v>0</v>
      </c>
      <c r="R73" s="86">
        <f>INDEX('dmc2564 ข้อมูลดิบ'!$C$3:$CR$167,MATCH($C75,'dmc2564 ข้อมูลดิบ'!$C$3:$C$165,0),51)</f>
        <v>0</v>
      </c>
      <c r="S73" s="86">
        <f>INDEX('dmc2564 ข้อมูลดิบ'!$C$3:$CR$167,MATCH($C75,'dmc2564 ข้อมูลดิบ'!$C$3:$C$165,0),55)</f>
        <v>0</v>
      </c>
      <c r="T73" s="86">
        <f t="shared" si="24"/>
        <v>0</v>
      </c>
      <c r="U73" s="101">
        <f t="shared" si="20"/>
        <v>26</v>
      </c>
    </row>
    <row r="74" spans="2:21" ht="21" customHeight="1">
      <c r="B74" s="102"/>
      <c r="C74" s="103" t="s">
        <v>101</v>
      </c>
      <c r="D74" s="99" t="s">
        <v>20</v>
      </c>
      <c r="E74" s="86">
        <f>VLOOKUP(C75,'จำนวนครู 25มิย64'!$A$3:$E$164,4,TRUE)</f>
        <v>4</v>
      </c>
      <c r="F74" s="104">
        <f>INDEX('dmc2564 ข้อมูลดิบ'!$C$3:$CR$167,MATCH($C75,'dmc2564 ข้อมูลดิบ'!$C$3:$C$165,0),4)</f>
        <v>0</v>
      </c>
      <c r="G74" s="104">
        <f>INDEX('dmc2564 ข้อมูลดิบ'!$C$3:$CR$167,MATCH($C75,'dmc2564 ข้อมูลดิบ'!$C$3:$C$165,0),8)</f>
        <v>1</v>
      </c>
      <c r="H74" s="104">
        <f>INDEX('dmc2564 ข้อมูลดิบ'!$C$3:$CR$167,MATCH($C75,'dmc2564 ข้อมูลดิบ'!$C$3:$C$165,0),12)</f>
        <v>5</v>
      </c>
      <c r="I74" s="104">
        <f t="shared" si="22"/>
        <v>6</v>
      </c>
      <c r="J74" s="104">
        <f>INDEX('dmc2564 ข้อมูลดิบ'!$C$3:$CR$167,MATCH($C75,'dmc2564 ข้อมูลดิบ'!$C$3:$C$165,0),20)</f>
        <v>3</v>
      </c>
      <c r="K74" s="104">
        <f>INDEX('dmc2564 ข้อมูลดิบ'!$C$3:$CR$167,MATCH($C75,'dmc2564 ข้อมูลดิบ'!$C$3:$C$165,0),24)</f>
        <v>2</v>
      </c>
      <c r="L74" s="105">
        <f>INDEX('dmc2564 ข้อมูลดิบ'!$C$3:$CR$167,MATCH($C75,'dmc2564 ข้อมูลดิบ'!$C$3:$C$165,0),28)</f>
        <v>4</v>
      </c>
      <c r="M74" s="104">
        <f>INDEX('dmc2564 ข้อมูลดิบ'!$C$3:$CR$167,MATCH($C75,'dmc2564 ข้อมูลดิบ'!$C$3:$C$165,0),32)</f>
        <v>5</v>
      </c>
      <c r="N74" s="104">
        <f>INDEX('dmc2564 ข้อมูลดิบ'!$C$3:$CR$167,MATCH($C75,'dmc2564 ข้อมูลดิบ'!$C$3:$C$165,0),36)</f>
        <v>4</v>
      </c>
      <c r="O74" s="104">
        <f>INDEX('dmc2564 ข้อมูลดิบ'!$C$3:$CR$167,MATCH($C75,'dmc2564 ข้อมูลดิบ'!$C$3:$C$165,0),40)</f>
        <v>6</v>
      </c>
      <c r="P74" s="104">
        <f t="shared" si="23"/>
        <v>24</v>
      </c>
      <c r="Q74" s="104">
        <f>INDEX('dmc2564 ข้อมูลดิบ'!$C$3:$CR$167,MATCH($C75,'dmc2564 ข้อมูลดิบ'!$C$3:$C$165,0),48)</f>
        <v>0</v>
      </c>
      <c r="R74" s="104">
        <f>INDEX('dmc2564 ข้อมูลดิบ'!$C$3:$CR$167,MATCH($C75,'dmc2564 ข้อมูลดิบ'!$C$3:$C$165,0),52)</f>
        <v>0</v>
      </c>
      <c r="S74" s="104">
        <f>INDEX('dmc2564 ข้อมูลดิบ'!$C$3:$CR$167,MATCH($C75,'dmc2564 ข้อมูลดิบ'!$C$3:$C$165,0),56)</f>
        <v>0</v>
      </c>
      <c r="T74" s="104">
        <f t="shared" si="24"/>
        <v>0</v>
      </c>
      <c r="U74" s="106">
        <f t="shared" si="20"/>
        <v>30</v>
      </c>
    </row>
    <row r="75" spans="2:21" ht="21" customHeight="1">
      <c r="B75" s="102"/>
      <c r="C75" s="103">
        <v>64020192</v>
      </c>
      <c r="D75" s="99" t="s">
        <v>1</v>
      </c>
      <c r="E75" s="107">
        <f t="shared" ref="E75:T75" si="25">E73+E74</f>
        <v>4</v>
      </c>
      <c r="F75" s="106">
        <f t="shared" si="25"/>
        <v>0</v>
      </c>
      <c r="G75" s="106">
        <f t="shared" si="25"/>
        <v>4</v>
      </c>
      <c r="H75" s="106">
        <f t="shared" si="25"/>
        <v>8</v>
      </c>
      <c r="I75" s="106">
        <f t="shared" si="25"/>
        <v>12</v>
      </c>
      <c r="J75" s="106">
        <f t="shared" si="25"/>
        <v>5</v>
      </c>
      <c r="K75" s="106">
        <f t="shared" si="25"/>
        <v>8</v>
      </c>
      <c r="L75" s="108">
        <f t="shared" si="25"/>
        <v>4</v>
      </c>
      <c r="M75" s="106">
        <f t="shared" si="25"/>
        <v>6</v>
      </c>
      <c r="N75" s="106">
        <f t="shared" si="25"/>
        <v>7</v>
      </c>
      <c r="O75" s="106">
        <f t="shared" si="25"/>
        <v>14</v>
      </c>
      <c r="P75" s="106">
        <f t="shared" si="25"/>
        <v>44</v>
      </c>
      <c r="Q75" s="106">
        <f t="shared" si="25"/>
        <v>0</v>
      </c>
      <c r="R75" s="106">
        <f t="shared" si="25"/>
        <v>0</v>
      </c>
      <c r="S75" s="106">
        <f t="shared" si="25"/>
        <v>0</v>
      </c>
      <c r="T75" s="106">
        <f t="shared" si="25"/>
        <v>0</v>
      </c>
      <c r="U75" s="106">
        <f t="shared" si="20"/>
        <v>56</v>
      </c>
    </row>
    <row r="76" spans="2:21" ht="21" customHeight="1" thickBot="1">
      <c r="B76" s="109"/>
      <c r="C76" s="179" t="s">
        <v>539</v>
      </c>
      <c r="D76" s="110" t="s">
        <v>15</v>
      </c>
      <c r="E76" s="111"/>
      <c r="F76" s="112">
        <f>INDEX('dmc2564 ข้อมูลดิบ'!$C$3:$CR$167,MATCH($C75,'dmc2564 ข้อมูลดิบ'!$C$3:$C$165,0),6)</f>
        <v>0</v>
      </c>
      <c r="G76" s="112">
        <f>INDEX('dmc2564 ข้อมูลดิบ'!$C$3:$CR$167,MATCH($C75,'dmc2564 ข้อมูลดิบ'!$C$3:$C$165,0),10)</f>
        <v>1</v>
      </c>
      <c r="H76" s="112">
        <f>INDEX('dmc2564 ข้อมูลดิบ'!$C$3:$CR$167,MATCH($C75,'dmc2564 ข้อมูลดิบ'!$C$3:$C$165,0),14)</f>
        <v>1</v>
      </c>
      <c r="I76" s="112">
        <f t="shared" si="22"/>
        <v>2</v>
      </c>
      <c r="J76" s="112">
        <f>INDEX('dmc2564 ข้อมูลดิบ'!$C$3:$CR$167,MATCH($C75,'dmc2564 ข้อมูลดิบ'!$C$3:$C$165,0),22)</f>
        <v>1</v>
      </c>
      <c r="K76" s="112">
        <f>INDEX('dmc2564 ข้อมูลดิบ'!$C$3:$CR$167,MATCH($C75,'dmc2564 ข้อมูลดิบ'!$C$3:$C$165,0),26)</f>
        <v>1</v>
      </c>
      <c r="L76" s="111">
        <f>INDEX('dmc2564 ข้อมูลดิบ'!$C$3:$CR$167,MATCH($C75,'dmc2564 ข้อมูลดิบ'!$C$3:$C$165,0),30)</f>
        <v>1</v>
      </c>
      <c r="M76" s="112">
        <f>INDEX('dmc2564 ข้อมูลดิบ'!$C$3:$CR$167,MATCH($C75,'dmc2564 ข้อมูลดิบ'!$C$3:$C$165,0),34)</f>
        <v>1</v>
      </c>
      <c r="N76" s="112">
        <f>INDEX('dmc2564 ข้อมูลดิบ'!$C$3:$CR$167,MATCH($C75,'dmc2564 ข้อมูลดิบ'!$C$3:$C$165,0),38)</f>
        <v>1</v>
      </c>
      <c r="O76" s="112">
        <f>INDEX('dmc2564 ข้อมูลดิบ'!$C$3:$CR$167,MATCH($C75,'dmc2564 ข้อมูลดิบ'!$C$3:$C$165,0),42)</f>
        <v>1</v>
      </c>
      <c r="P76" s="112">
        <f t="shared" si="23"/>
        <v>6</v>
      </c>
      <c r="Q76" s="112">
        <f>INDEX('dmc2564 ข้อมูลดิบ'!$C$3:$CR$167,MATCH($C75,'dmc2564 ข้อมูลดิบ'!$C$3:$C$165,0),50)</f>
        <v>0</v>
      </c>
      <c r="R76" s="112">
        <f>INDEX('dmc2564 ข้อมูลดิบ'!$C$3:$CR$167,MATCH($C75,'dmc2564 ข้อมูลดิบ'!$C$3:$C$165,0),54)</f>
        <v>0</v>
      </c>
      <c r="S76" s="112">
        <f>INDEX('dmc2564 ข้อมูลดิบ'!$C$3:$CR$167,MATCH($C75,'dmc2564 ข้อมูลดิบ'!$C$3:$C$165,0),58)</f>
        <v>0</v>
      </c>
      <c r="T76" s="112">
        <f t="shared" si="24"/>
        <v>0</v>
      </c>
      <c r="U76" s="113">
        <f t="shared" si="20"/>
        <v>8</v>
      </c>
    </row>
    <row r="77" spans="2:21" ht="21" customHeight="1" thickTop="1">
      <c r="B77" s="102">
        <v>19</v>
      </c>
      <c r="C77" s="118" t="s">
        <v>102</v>
      </c>
      <c r="D77" s="117" t="s">
        <v>18</v>
      </c>
      <c r="E77" s="86">
        <f>VLOOKUP(C79,'จำนวนครู 25มิย64'!$A$3:$E$164,3,TRUE)</f>
        <v>0</v>
      </c>
      <c r="F77" s="86">
        <f>INDEX('dmc2564 ข้อมูลดิบ'!$C$3:$CR$167,MATCH($C79,'dmc2564 ข้อมูลดิบ'!$C$3:$C$165,0),3)</f>
        <v>0</v>
      </c>
      <c r="G77" s="86">
        <f>INDEX('dmc2564 ข้อมูลดิบ'!$C$3:$CR$167,MATCH($C79,'dmc2564 ข้อมูลดิบ'!$C$3:$C$165,0),7)</f>
        <v>2</v>
      </c>
      <c r="H77" s="86">
        <f>INDEX('dmc2564 ข้อมูลดิบ'!$C$3:$CR$167,MATCH($C79,'dmc2564 ข้อมูลดิบ'!$C$3:$C$165,0),11)</f>
        <v>3</v>
      </c>
      <c r="I77" s="86">
        <f t="shared" si="22"/>
        <v>5</v>
      </c>
      <c r="J77" s="86">
        <f>INDEX('dmc2564 ข้อมูลดิบ'!$C$3:$CR$167,MATCH($C79,'dmc2564 ข้อมูลดิบ'!$C$3:$C$165,0),19)</f>
        <v>1</v>
      </c>
      <c r="K77" s="86">
        <f>INDEX('dmc2564 ข้อมูลดิบ'!$C$3:$CR$167,MATCH($C79,'dmc2564 ข้อมูลดิบ'!$C$3:$C$165,0),23)</f>
        <v>3</v>
      </c>
      <c r="L77" s="100">
        <f>INDEX('dmc2564 ข้อมูลดิบ'!$C$3:$CR$167,MATCH($C79,'dmc2564 ข้อมูลดิบ'!$C$3:$C$165,0),27)</f>
        <v>2</v>
      </c>
      <c r="M77" s="86">
        <f>INDEX('dmc2564 ข้อมูลดิบ'!$C$3:$CR$167,MATCH($C79,'dmc2564 ข้อมูลดิบ'!$C$3:$C$165,0),31)</f>
        <v>6</v>
      </c>
      <c r="N77" s="86">
        <f>INDEX('dmc2564 ข้อมูลดิบ'!$C$3:$CR$167,MATCH($C79,'dmc2564 ข้อมูลดิบ'!$C$3:$C$165,0),35)</f>
        <v>4</v>
      </c>
      <c r="O77" s="86">
        <f>INDEX('dmc2564 ข้อมูลดิบ'!$C$3:$CR$167,MATCH($C79,'dmc2564 ข้อมูลดิบ'!$C$3:$C$165,0),39)</f>
        <v>5</v>
      </c>
      <c r="P77" s="86">
        <f t="shared" si="23"/>
        <v>21</v>
      </c>
      <c r="Q77" s="86">
        <f>INDEX('dmc2564 ข้อมูลดิบ'!$C$3:$CR$167,MATCH($C79,'dmc2564 ข้อมูลดิบ'!$C$3:$C$165,0),47)</f>
        <v>0</v>
      </c>
      <c r="R77" s="86">
        <f>INDEX('dmc2564 ข้อมูลดิบ'!$C$3:$CR$167,MATCH($C79,'dmc2564 ข้อมูลดิบ'!$C$3:$C$165,0),51)</f>
        <v>0</v>
      </c>
      <c r="S77" s="86">
        <f>INDEX('dmc2564 ข้อมูลดิบ'!$C$3:$CR$167,MATCH($C79,'dmc2564 ข้อมูลดิบ'!$C$3:$C$165,0),55)</f>
        <v>0</v>
      </c>
      <c r="T77" s="86">
        <f t="shared" si="24"/>
        <v>0</v>
      </c>
      <c r="U77" s="101">
        <f t="shared" si="20"/>
        <v>26</v>
      </c>
    </row>
    <row r="78" spans="2:21" ht="21" customHeight="1">
      <c r="B78" s="102"/>
      <c r="C78" s="103" t="s">
        <v>516</v>
      </c>
      <c r="D78" s="99" t="s">
        <v>20</v>
      </c>
      <c r="E78" s="86">
        <f>VLOOKUP(C79,'จำนวนครู 25มิย64'!$A$3:$E$164,4,TRUE)</f>
        <v>4</v>
      </c>
      <c r="F78" s="104">
        <f>INDEX('dmc2564 ข้อมูลดิบ'!$C$3:$CR$167,MATCH($C79,'dmc2564 ข้อมูลดิบ'!$C$3:$C$165,0),4)</f>
        <v>0</v>
      </c>
      <c r="G78" s="104">
        <f>INDEX('dmc2564 ข้อมูลดิบ'!$C$3:$CR$167,MATCH($C79,'dmc2564 ข้อมูลดิบ'!$C$3:$C$165,0),8)</f>
        <v>6</v>
      </c>
      <c r="H78" s="104">
        <f>INDEX('dmc2564 ข้อมูลดิบ'!$C$3:$CR$167,MATCH($C79,'dmc2564 ข้อมูลดิบ'!$C$3:$C$165,0),12)</f>
        <v>1</v>
      </c>
      <c r="I78" s="104">
        <f t="shared" si="22"/>
        <v>7</v>
      </c>
      <c r="J78" s="104">
        <f>INDEX('dmc2564 ข้อมูลดิบ'!$C$3:$CR$167,MATCH($C79,'dmc2564 ข้อมูลดิบ'!$C$3:$C$165,0),20)</f>
        <v>2</v>
      </c>
      <c r="K78" s="104">
        <f>INDEX('dmc2564 ข้อมูลดิบ'!$C$3:$CR$167,MATCH($C79,'dmc2564 ข้อมูลดิบ'!$C$3:$C$165,0),24)</f>
        <v>3</v>
      </c>
      <c r="L78" s="105">
        <f>INDEX('dmc2564 ข้อมูลดิบ'!$C$3:$CR$167,MATCH($C79,'dmc2564 ข้อมูลดิบ'!$C$3:$C$165,0),28)</f>
        <v>4</v>
      </c>
      <c r="M78" s="104">
        <f>INDEX('dmc2564 ข้อมูลดิบ'!$C$3:$CR$167,MATCH($C79,'dmc2564 ข้อมูลดิบ'!$C$3:$C$165,0),32)</f>
        <v>2</v>
      </c>
      <c r="N78" s="104">
        <f>INDEX('dmc2564 ข้อมูลดิบ'!$C$3:$CR$167,MATCH($C79,'dmc2564 ข้อมูลดิบ'!$C$3:$C$165,0),36)</f>
        <v>4</v>
      </c>
      <c r="O78" s="104">
        <f>INDEX('dmc2564 ข้อมูลดิบ'!$C$3:$CR$167,MATCH($C79,'dmc2564 ข้อมูลดิบ'!$C$3:$C$165,0),40)</f>
        <v>4</v>
      </c>
      <c r="P78" s="104">
        <f t="shared" si="23"/>
        <v>19</v>
      </c>
      <c r="Q78" s="104">
        <f>INDEX('dmc2564 ข้อมูลดิบ'!$C$3:$CR$167,MATCH($C79,'dmc2564 ข้อมูลดิบ'!$C$3:$C$165,0),48)</f>
        <v>0</v>
      </c>
      <c r="R78" s="104">
        <f>INDEX('dmc2564 ข้อมูลดิบ'!$C$3:$CR$167,MATCH($C79,'dmc2564 ข้อมูลดิบ'!$C$3:$C$165,0),52)</f>
        <v>0</v>
      </c>
      <c r="S78" s="104">
        <f>INDEX('dmc2564 ข้อมูลดิบ'!$C$3:$CR$167,MATCH($C79,'dmc2564 ข้อมูลดิบ'!$C$3:$C$165,0),56)</f>
        <v>0</v>
      </c>
      <c r="T78" s="104">
        <f t="shared" si="24"/>
        <v>0</v>
      </c>
      <c r="U78" s="106">
        <f t="shared" si="20"/>
        <v>26</v>
      </c>
    </row>
    <row r="79" spans="2:21" ht="21" customHeight="1">
      <c r="B79" s="102"/>
      <c r="C79" s="103">
        <v>64020193</v>
      </c>
      <c r="D79" s="99" t="s">
        <v>1</v>
      </c>
      <c r="E79" s="107">
        <f t="shared" ref="E79:T79" si="26">E77+E78</f>
        <v>4</v>
      </c>
      <c r="F79" s="106">
        <f t="shared" si="26"/>
        <v>0</v>
      </c>
      <c r="G79" s="106">
        <f t="shared" si="26"/>
        <v>8</v>
      </c>
      <c r="H79" s="106">
        <f t="shared" si="26"/>
        <v>4</v>
      </c>
      <c r="I79" s="106">
        <f t="shared" si="26"/>
        <v>12</v>
      </c>
      <c r="J79" s="106">
        <f t="shared" si="26"/>
        <v>3</v>
      </c>
      <c r="K79" s="106">
        <f t="shared" si="26"/>
        <v>6</v>
      </c>
      <c r="L79" s="108">
        <f t="shared" si="26"/>
        <v>6</v>
      </c>
      <c r="M79" s="106">
        <f t="shared" si="26"/>
        <v>8</v>
      </c>
      <c r="N79" s="106">
        <f t="shared" si="26"/>
        <v>8</v>
      </c>
      <c r="O79" s="106">
        <f t="shared" si="26"/>
        <v>9</v>
      </c>
      <c r="P79" s="106">
        <f t="shared" si="26"/>
        <v>40</v>
      </c>
      <c r="Q79" s="106">
        <f t="shared" si="26"/>
        <v>0</v>
      </c>
      <c r="R79" s="106">
        <f t="shared" si="26"/>
        <v>0</v>
      </c>
      <c r="S79" s="106">
        <f t="shared" si="26"/>
        <v>0</v>
      </c>
      <c r="T79" s="106">
        <f t="shared" si="26"/>
        <v>0</v>
      </c>
      <c r="U79" s="106">
        <f t="shared" si="20"/>
        <v>52</v>
      </c>
    </row>
    <row r="80" spans="2:21" ht="21" customHeight="1" thickBot="1">
      <c r="B80" s="109"/>
      <c r="C80" s="179" t="s">
        <v>546</v>
      </c>
      <c r="D80" s="110" t="s">
        <v>15</v>
      </c>
      <c r="E80" s="111"/>
      <c r="F80" s="112">
        <f>INDEX('dmc2564 ข้อมูลดิบ'!$C$3:$CR$167,MATCH($C79,'dmc2564 ข้อมูลดิบ'!$C$3:$C$165,0),6)</f>
        <v>0</v>
      </c>
      <c r="G80" s="112">
        <f>INDEX('dmc2564 ข้อมูลดิบ'!$C$3:$CR$167,MATCH($C79,'dmc2564 ข้อมูลดิบ'!$C$3:$C$165,0),10)</f>
        <v>1</v>
      </c>
      <c r="H80" s="112">
        <f>INDEX('dmc2564 ข้อมูลดิบ'!$C$3:$CR$167,MATCH($C79,'dmc2564 ข้อมูลดิบ'!$C$3:$C$165,0),14)</f>
        <v>1</v>
      </c>
      <c r="I80" s="112">
        <f t="shared" si="22"/>
        <v>2</v>
      </c>
      <c r="J80" s="112">
        <f>INDEX('dmc2564 ข้อมูลดิบ'!$C$3:$CR$167,MATCH($C79,'dmc2564 ข้อมูลดิบ'!$C$3:$C$165,0),22)</f>
        <v>1</v>
      </c>
      <c r="K80" s="112">
        <f>INDEX('dmc2564 ข้อมูลดิบ'!$C$3:$CR$167,MATCH($C79,'dmc2564 ข้อมูลดิบ'!$C$3:$C$165,0),26)</f>
        <v>1</v>
      </c>
      <c r="L80" s="111">
        <f>INDEX('dmc2564 ข้อมูลดิบ'!$C$3:$CR$167,MATCH($C79,'dmc2564 ข้อมูลดิบ'!$C$3:$C$165,0),30)</f>
        <v>1</v>
      </c>
      <c r="M80" s="112">
        <f>INDEX('dmc2564 ข้อมูลดิบ'!$C$3:$CR$167,MATCH($C79,'dmc2564 ข้อมูลดิบ'!$C$3:$C$165,0),34)</f>
        <v>1</v>
      </c>
      <c r="N80" s="112">
        <f>INDEX('dmc2564 ข้อมูลดิบ'!$C$3:$CR$167,MATCH($C79,'dmc2564 ข้อมูลดิบ'!$C$3:$C$165,0),38)</f>
        <v>1</v>
      </c>
      <c r="O80" s="112">
        <f>INDEX('dmc2564 ข้อมูลดิบ'!$C$3:$CR$167,MATCH($C79,'dmc2564 ข้อมูลดิบ'!$C$3:$C$165,0),42)</f>
        <v>1</v>
      </c>
      <c r="P80" s="112">
        <f t="shared" si="23"/>
        <v>6</v>
      </c>
      <c r="Q80" s="112">
        <f>INDEX('dmc2564 ข้อมูลดิบ'!$C$3:$CR$167,MATCH($C79,'dmc2564 ข้อมูลดิบ'!$C$3:$C$165,0),50)</f>
        <v>0</v>
      </c>
      <c r="R80" s="112">
        <f>INDEX('dmc2564 ข้อมูลดิบ'!$C$3:$CR$167,MATCH($C79,'dmc2564 ข้อมูลดิบ'!$C$3:$C$165,0),54)</f>
        <v>0</v>
      </c>
      <c r="S80" s="112">
        <f>INDEX('dmc2564 ข้อมูลดิบ'!$C$3:$CR$167,MATCH($C79,'dmc2564 ข้อมูลดิบ'!$C$3:$C$165,0),58)</f>
        <v>0</v>
      </c>
      <c r="T80" s="112">
        <f t="shared" si="24"/>
        <v>0</v>
      </c>
      <c r="U80" s="113">
        <f t="shared" si="20"/>
        <v>8</v>
      </c>
    </row>
    <row r="81" spans="2:21" ht="21" customHeight="1" thickTop="1">
      <c r="B81" s="102">
        <v>20</v>
      </c>
      <c r="C81" s="118" t="s">
        <v>103</v>
      </c>
      <c r="D81" s="117" t="s">
        <v>18</v>
      </c>
      <c r="E81" s="86">
        <f>VLOOKUP(C83,'จำนวนครู 25มิย64'!$A$3:$E$164,3,TRUE)</f>
        <v>8</v>
      </c>
      <c r="F81" s="86">
        <f>INDEX('dmc2564 ข้อมูลดิบ'!$C$3:$CR$167,MATCH($C83,'dmc2564 ข้อมูลดิบ'!$C$3:$C$165,0),3)</f>
        <v>0</v>
      </c>
      <c r="G81" s="86">
        <f>INDEX('dmc2564 ข้อมูลดิบ'!$C$3:$CR$167,MATCH($C83,'dmc2564 ข้อมูลดิบ'!$C$3:$C$165,0),7)</f>
        <v>7</v>
      </c>
      <c r="H81" s="86">
        <f>INDEX('dmc2564 ข้อมูลดิบ'!$C$3:$CR$167,MATCH($C83,'dmc2564 ข้อมูลดิบ'!$C$3:$C$165,0),11)</f>
        <v>5</v>
      </c>
      <c r="I81" s="86">
        <f t="shared" si="22"/>
        <v>12</v>
      </c>
      <c r="J81" s="86">
        <f>INDEX('dmc2564 ข้อมูลดิบ'!$C$3:$CR$167,MATCH($C83,'dmc2564 ข้อมูลดิบ'!$C$3:$C$165,0),19)</f>
        <v>8</v>
      </c>
      <c r="K81" s="86">
        <f>INDEX('dmc2564 ข้อมูลดิบ'!$C$3:$CR$167,MATCH($C83,'dmc2564 ข้อมูลดิบ'!$C$3:$C$165,0),23)</f>
        <v>5</v>
      </c>
      <c r="L81" s="100">
        <f>INDEX('dmc2564 ข้อมูลดิบ'!$C$3:$CR$167,MATCH($C83,'dmc2564 ข้อมูลดิบ'!$C$3:$C$165,0),27)</f>
        <v>6</v>
      </c>
      <c r="M81" s="86">
        <f>INDEX('dmc2564 ข้อมูลดิบ'!$C$3:$CR$167,MATCH($C83,'dmc2564 ข้อมูลดิบ'!$C$3:$C$165,0),31)</f>
        <v>9</v>
      </c>
      <c r="N81" s="86">
        <f>INDEX('dmc2564 ข้อมูลดิบ'!$C$3:$CR$167,MATCH($C83,'dmc2564 ข้อมูลดิบ'!$C$3:$C$165,0),35)</f>
        <v>8</v>
      </c>
      <c r="O81" s="86">
        <f>INDEX('dmc2564 ข้อมูลดิบ'!$C$3:$CR$167,MATCH($C83,'dmc2564 ข้อมูลดิบ'!$C$3:$C$165,0),39)</f>
        <v>5</v>
      </c>
      <c r="P81" s="86">
        <f t="shared" si="23"/>
        <v>41</v>
      </c>
      <c r="Q81" s="86">
        <f>INDEX('dmc2564 ข้อมูลดิบ'!$C$3:$CR$167,MATCH($C83,'dmc2564 ข้อมูลดิบ'!$C$3:$C$165,0),47)</f>
        <v>2</v>
      </c>
      <c r="R81" s="86">
        <f>INDEX('dmc2564 ข้อมูลดิบ'!$C$3:$CR$167,MATCH($C83,'dmc2564 ข้อมูลดิบ'!$C$3:$C$165,0),51)</f>
        <v>6</v>
      </c>
      <c r="S81" s="86">
        <f>INDEX('dmc2564 ข้อมูลดิบ'!$C$3:$CR$167,MATCH($C83,'dmc2564 ข้อมูลดิบ'!$C$3:$C$165,0),55)</f>
        <v>9</v>
      </c>
      <c r="T81" s="86">
        <f t="shared" si="24"/>
        <v>17</v>
      </c>
      <c r="U81" s="101">
        <f t="shared" si="20"/>
        <v>70</v>
      </c>
    </row>
    <row r="82" spans="2:21" ht="21" customHeight="1">
      <c r="B82" s="102"/>
      <c r="C82" s="103" t="s">
        <v>104</v>
      </c>
      <c r="D82" s="99" t="s">
        <v>20</v>
      </c>
      <c r="E82" s="86">
        <f>VLOOKUP(C83,'จำนวนครู 25มิย64'!$A$3:$E$164,4,TRUE)</f>
        <v>6</v>
      </c>
      <c r="F82" s="104">
        <f>INDEX('dmc2564 ข้อมูลดิบ'!$C$3:$CR$167,MATCH($C83,'dmc2564 ข้อมูลดิบ'!$C$3:$C$165,0),4)</f>
        <v>0</v>
      </c>
      <c r="G82" s="104">
        <f>INDEX('dmc2564 ข้อมูลดิบ'!$C$3:$CR$167,MATCH($C83,'dmc2564 ข้อมูลดิบ'!$C$3:$C$165,0),8)</f>
        <v>2</v>
      </c>
      <c r="H82" s="104">
        <f>INDEX('dmc2564 ข้อมูลดิบ'!$C$3:$CR$167,MATCH($C83,'dmc2564 ข้อมูลดิบ'!$C$3:$C$165,0),12)</f>
        <v>4</v>
      </c>
      <c r="I82" s="104">
        <f t="shared" si="22"/>
        <v>6</v>
      </c>
      <c r="J82" s="104">
        <f>INDEX('dmc2564 ข้อมูลดิบ'!$C$3:$CR$167,MATCH($C83,'dmc2564 ข้อมูลดิบ'!$C$3:$C$165,0),20)</f>
        <v>6</v>
      </c>
      <c r="K82" s="104">
        <f>INDEX('dmc2564 ข้อมูลดิบ'!$C$3:$CR$167,MATCH($C83,'dmc2564 ข้อมูลดิบ'!$C$3:$C$165,0),24)</f>
        <v>6</v>
      </c>
      <c r="L82" s="105">
        <f>INDEX('dmc2564 ข้อมูลดิบ'!$C$3:$CR$167,MATCH($C83,'dmc2564 ข้อมูลดิบ'!$C$3:$C$165,0),28)</f>
        <v>4</v>
      </c>
      <c r="M82" s="104">
        <f>INDEX('dmc2564 ข้อมูลดิบ'!$C$3:$CR$167,MATCH($C83,'dmc2564 ข้อมูลดิบ'!$C$3:$C$165,0),32)</f>
        <v>4</v>
      </c>
      <c r="N82" s="104">
        <f>INDEX('dmc2564 ข้อมูลดิบ'!$C$3:$CR$167,MATCH($C83,'dmc2564 ข้อมูลดิบ'!$C$3:$C$165,0),36)</f>
        <v>2</v>
      </c>
      <c r="O82" s="104">
        <f>INDEX('dmc2564 ข้อมูลดิบ'!$C$3:$CR$167,MATCH($C83,'dmc2564 ข้อมูลดิบ'!$C$3:$C$165,0),40)</f>
        <v>5</v>
      </c>
      <c r="P82" s="104">
        <f t="shared" si="23"/>
        <v>27</v>
      </c>
      <c r="Q82" s="104">
        <f>INDEX('dmc2564 ข้อมูลดิบ'!$C$3:$CR$167,MATCH($C83,'dmc2564 ข้อมูลดิบ'!$C$3:$C$165,0),48)</f>
        <v>4</v>
      </c>
      <c r="R82" s="104">
        <f>INDEX('dmc2564 ข้อมูลดิบ'!$C$3:$CR$167,MATCH($C83,'dmc2564 ข้อมูลดิบ'!$C$3:$C$165,0),52)</f>
        <v>5</v>
      </c>
      <c r="S82" s="104">
        <f>INDEX('dmc2564 ข้อมูลดิบ'!$C$3:$CR$167,MATCH($C83,'dmc2564 ข้อมูลดิบ'!$C$3:$C$165,0),56)</f>
        <v>3</v>
      </c>
      <c r="T82" s="104">
        <f t="shared" si="24"/>
        <v>12</v>
      </c>
      <c r="U82" s="106">
        <f t="shared" si="20"/>
        <v>45</v>
      </c>
    </row>
    <row r="83" spans="2:21" ht="21" customHeight="1">
      <c r="B83" s="102"/>
      <c r="C83" s="103">
        <v>64020194</v>
      </c>
      <c r="D83" s="99" t="s">
        <v>1</v>
      </c>
      <c r="E83" s="107">
        <f t="shared" ref="E83:T83" si="27">E81+E82</f>
        <v>14</v>
      </c>
      <c r="F83" s="106">
        <f t="shared" si="27"/>
        <v>0</v>
      </c>
      <c r="G83" s="106">
        <f t="shared" si="27"/>
        <v>9</v>
      </c>
      <c r="H83" s="106">
        <f t="shared" si="27"/>
        <v>9</v>
      </c>
      <c r="I83" s="106">
        <f t="shared" si="27"/>
        <v>18</v>
      </c>
      <c r="J83" s="106">
        <f t="shared" si="27"/>
        <v>14</v>
      </c>
      <c r="K83" s="106">
        <f t="shared" si="27"/>
        <v>11</v>
      </c>
      <c r="L83" s="108">
        <f t="shared" si="27"/>
        <v>10</v>
      </c>
      <c r="M83" s="106">
        <f t="shared" si="27"/>
        <v>13</v>
      </c>
      <c r="N83" s="106">
        <f t="shared" si="27"/>
        <v>10</v>
      </c>
      <c r="O83" s="106">
        <f t="shared" si="27"/>
        <v>10</v>
      </c>
      <c r="P83" s="106">
        <f t="shared" si="27"/>
        <v>68</v>
      </c>
      <c r="Q83" s="106">
        <f t="shared" si="27"/>
        <v>6</v>
      </c>
      <c r="R83" s="106">
        <f t="shared" si="27"/>
        <v>11</v>
      </c>
      <c r="S83" s="106">
        <f t="shared" si="27"/>
        <v>12</v>
      </c>
      <c r="T83" s="106">
        <f t="shared" si="27"/>
        <v>29</v>
      </c>
      <c r="U83" s="106">
        <f t="shared" si="20"/>
        <v>115</v>
      </c>
    </row>
    <row r="84" spans="2:21" ht="21" customHeight="1" thickBot="1">
      <c r="B84" s="109"/>
      <c r="C84" s="179" t="s">
        <v>572</v>
      </c>
      <c r="D84" s="110" t="s">
        <v>15</v>
      </c>
      <c r="E84" s="111"/>
      <c r="F84" s="112">
        <f>INDEX('dmc2564 ข้อมูลดิบ'!$C$3:$CR$167,MATCH($C83,'dmc2564 ข้อมูลดิบ'!$C$3:$C$165,0),6)</f>
        <v>0</v>
      </c>
      <c r="G84" s="112">
        <f>INDEX('dmc2564 ข้อมูลดิบ'!$C$3:$CR$167,MATCH($C83,'dmc2564 ข้อมูลดิบ'!$C$3:$C$165,0),10)</f>
        <v>1</v>
      </c>
      <c r="H84" s="112">
        <f>INDEX('dmc2564 ข้อมูลดิบ'!$C$3:$CR$167,MATCH($C83,'dmc2564 ข้อมูลดิบ'!$C$3:$C$165,0),10)</f>
        <v>1</v>
      </c>
      <c r="I84" s="112">
        <f t="shared" si="22"/>
        <v>2</v>
      </c>
      <c r="J84" s="112">
        <f>INDEX('dmc2564 ข้อมูลดิบ'!$C$3:$CR$167,MATCH($C83,'dmc2564 ข้อมูลดิบ'!$C$3:$C$165,0),22)</f>
        <v>1</v>
      </c>
      <c r="K84" s="112">
        <f>INDEX('dmc2564 ข้อมูลดิบ'!$C$3:$CR$167,MATCH($C83,'dmc2564 ข้อมูลดิบ'!$C$3:$C$165,0),26)</f>
        <v>1</v>
      </c>
      <c r="L84" s="111">
        <f>INDEX('dmc2564 ข้อมูลดิบ'!$C$3:$CR$167,MATCH($C83,'dmc2564 ข้อมูลดิบ'!$C$3:$C$165,0),30)</f>
        <v>1</v>
      </c>
      <c r="M84" s="112">
        <f>INDEX('dmc2564 ข้อมูลดิบ'!$C$3:$CR$167,MATCH($C83,'dmc2564 ข้อมูลดิบ'!$C$3:$C$165,0),34)</f>
        <v>1</v>
      </c>
      <c r="N84" s="112">
        <f>INDEX('dmc2564 ข้อมูลดิบ'!$C$3:$CR$167,MATCH($C83,'dmc2564 ข้อมูลดิบ'!$C$3:$C$165,0),38)</f>
        <v>1</v>
      </c>
      <c r="O84" s="112">
        <f>INDEX('dmc2564 ข้อมูลดิบ'!$C$3:$CR$167,MATCH($C83,'dmc2564 ข้อมูลดิบ'!$C$3:$C$165,0),42)</f>
        <v>1</v>
      </c>
      <c r="P84" s="112">
        <f t="shared" si="23"/>
        <v>6</v>
      </c>
      <c r="Q84" s="112">
        <f>INDEX('dmc2564 ข้อมูลดิบ'!$C$3:$CR$167,MATCH($C83,'dmc2564 ข้อมูลดิบ'!$C$3:$C$165,0),50)</f>
        <v>1</v>
      </c>
      <c r="R84" s="112">
        <f>INDEX('dmc2564 ข้อมูลดิบ'!$C$3:$CR$167,MATCH($C83,'dmc2564 ข้อมูลดิบ'!$C$3:$C$165,0),54)</f>
        <v>1</v>
      </c>
      <c r="S84" s="112">
        <f>INDEX('dmc2564 ข้อมูลดิบ'!$C$3:$CR$167,MATCH($C83,'dmc2564 ข้อมูลดิบ'!$C$3:$C$165,0),58)</f>
        <v>1</v>
      </c>
      <c r="T84" s="112">
        <f t="shared" si="24"/>
        <v>3</v>
      </c>
      <c r="U84" s="113">
        <f t="shared" si="20"/>
        <v>11</v>
      </c>
    </row>
    <row r="85" spans="2:21" ht="21" customHeight="1" thickTop="1">
      <c r="B85" s="102">
        <v>21</v>
      </c>
      <c r="C85" s="118" t="s">
        <v>105</v>
      </c>
      <c r="D85" s="117" t="s">
        <v>18</v>
      </c>
      <c r="E85" s="86">
        <f>VLOOKUP(C87,'จำนวนครู 25มิย64'!$A$3:$E$164,3,TRUE)</f>
        <v>0</v>
      </c>
      <c r="F85" s="104">
        <f>INDEX('dmc2564 ข้อมูลดิบ'!$C$3:$CR$167,MATCH($C87,'dmc2564 ข้อมูลดิบ'!$C$3:$C$165,0),3)</f>
        <v>0</v>
      </c>
      <c r="G85" s="104">
        <f>INDEX('dmc2564 ข้อมูลดิบ'!$C$3:$CR$167,MATCH($C87,'dmc2564 ข้อมูลดิบ'!$C$3:$C$165,0),7)</f>
        <v>7</v>
      </c>
      <c r="H85" s="104">
        <f>INDEX('dmc2564 ข้อมูลดิบ'!$C$3:$CR$167,MATCH($C87,'dmc2564 ข้อมูลดิบ'!$C$3:$C$165,0),11)</f>
        <v>5</v>
      </c>
      <c r="I85" s="86">
        <f t="shared" si="22"/>
        <v>12</v>
      </c>
      <c r="J85" s="86">
        <f>INDEX('dmc2564 ข้อมูลดิบ'!$C$3:$CR$167,MATCH($C87,'dmc2564 ข้อมูลดิบ'!$C$3:$C$165,0),19)</f>
        <v>7</v>
      </c>
      <c r="K85" s="86">
        <f>INDEX('dmc2564 ข้อมูลดิบ'!$C$3:$CR$167,MATCH($C87,'dmc2564 ข้อมูลดิบ'!$C$3:$C$165,0),23)</f>
        <v>4</v>
      </c>
      <c r="L85" s="100">
        <f>INDEX('dmc2564 ข้อมูลดิบ'!$C$3:$CR$167,MATCH($C87,'dmc2564 ข้อมูลดิบ'!$C$3:$C$165,0),27)</f>
        <v>5</v>
      </c>
      <c r="M85" s="86">
        <f>INDEX('dmc2564 ข้อมูลดิบ'!$C$3:$CR$167,MATCH($C87,'dmc2564 ข้อมูลดิบ'!$C$3:$C$165,0),31)</f>
        <v>1</v>
      </c>
      <c r="N85" s="86">
        <f>INDEX('dmc2564 ข้อมูลดิบ'!$C$3:$CR$167,MATCH($C87,'dmc2564 ข้อมูลดิบ'!$C$3:$C$165,0),35)</f>
        <v>7</v>
      </c>
      <c r="O85" s="86">
        <f>INDEX('dmc2564 ข้อมูลดิบ'!$C$3:$CR$167,MATCH($C87,'dmc2564 ข้อมูลดิบ'!$C$3:$C$165,0),39)</f>
        <v>5</v>
      </c>
      <c r="P85" s="86">
        <f t="shared" si="23"/>
        <v>29</v>
      </c>
      <c r="Q85" s="86">
        <f>INDEX('dmc2564 ข้อมูลดิบ'!$C$3:$CR$167,MATCH($C87,'dmc2564 ข้อมูลดิบ'!$C$3:$C$165,0),47)</f>
        <v>0</v>
      </c>
      <c r="R85" s="86">
        <f>INDEX('dmc2564 ข้อมูลดิบ'!$C$3:$CR$167,MATCH($C87,'dmc2564 ข้อมูลดิบ'!$C$3:$C$165,0),51)</f>
        <v>0</v>
      </c>
      <c r="S85" s="86">
        <f>INDEX('dmc2564 ข้อมูลดิบ'!$C$3:$CR$167,MATCH($C87,'dmc2564 ข้อมูลดิบ'!$C$3:$C$165,0),55)</f>
        <v>0</v>
      </c>
      <c r="T85" s="86">
        <f t="shared" si="24"/>
        <v>0</v>
      </c>
      <c r="U85" s="101">
        <f t="shared" si="20"/>
        <v>41</v>
      </c>
    </row>
    <row r="86" spans="2:21" ht="21" customHeight="1">
      <c r="B86" s="102"/>
      <c r="C86" s="103" t="s">
        <v>106</v>
      </c>
      <c r="D86" s="99" t="s">
        <v>20</v>
      </c>
      <c r="E86" s="86">
        <f>VLOOKUP(C87,'จำนวนครู 25มิย64'!$A$3:$E$164,4,TRUE)</f>
        <v>4</v>
      </c>
      <c r="F86" s="104">
        <f>INDEX('dmc2564 ข้อมูลดิบ'!$C$3:$CR$167,MATCH($C87,'dmc2564 ข้อมูลดิบ'!$C$3:$C$165,0),4)</f>
        <v>0</v>
      </c>
      <c r="G86" s="104">
        <f>INDEX('dmc2564 ข้อมูลดิบ'!$C$3:$CR$167,MATCH($C87,'dmc2564 ข้อมูลดิบ'!$C$3:$C$165,0),8)</f>
        <v>2</v>
      </c>
      <c r="H86" s="104">
        <f>INDEX('dmc2564 ข้อมูลดิบ'!$C$3:$CR$167,MATCH($C87,'dmc2564 ข้อมูลดิบ'!$C$3:$C$165,0),12)</f>
        <v>4</v>
      </c>
      <c r="I86" s="104">
        <f t="shared" si="22"/>
        <v>6</v>
      </c>
      <c r="J86" s="104">
        <f>INDEX('dmc2564 ข้อมูลดิบ'!$C$3:$CR$167,MATCH($C87,'dmc2564 ข้อมูลดิบ'!$C$3:$C$165,0),20)</f>
        <v>3</v>
      </c>
      <c r="K86" s="104">
        <f>INDEX('dmc2564 ข้อมูลดิบ'!$C$3:$CR$167,MATCH($C87,'dmc2564 ข้อมูลดิบ'!$C$3:$C$165,0),24)</f>
        <v>3</v>
      </c>
      <c r="L86" s="105">
        <f>INDEX('dmc2564 ข้อมูลดิบ'!$C$3:$CR$167,MATCH($C87,'dmc2564 ข้อมูลดิบ'!$C$3:$C$165,0),28)</f>
        <v>7</v>
      </c>
      <c r="M86" s="104">
        <f>INDEX('dmc2564 ข้อมูลดิบ'!$C$3:$CR$167,MATCH($C87,'dmc2564 ข้อมูลดิบ'!$C$3:$C$165,0),32)</f>
        <v>1</v>
      </c>
      <c r="N86" s="104">
        <f>INDEX('dmc2564 ข้อมูลดิบ'!$C$3:$CR$167,MATCH($C87,'dmc2564 ข้อมูลดิบ'!$C$3:$C$165,0),36)</f>
        <v>4</v>
      </c>
      <c r="O86" s="104">
        <f>INDEX('dmc2564 ข้อมูลดิบ'!$C$3:$CR$167,MATCH($C87,'dmc2564 ข้อมูลดิบ'!$C$3:$C$165,0),40)</f>
        <v>2</v>
      </c>
      <c r="P86" s="104">
        <f t="shared" si="23"/>
        <v>20</v>
      </c>
      <c r="Q86" s="104">
        <f>INDEX('dmc2564 ข้อมูลดิบ'!$C$3:$CR$167,MATCH($C87,'dmc2564 ข้อมูลดิบ'!$C$3:$C$165,0),48)</f>
        <v>0</v>
      </c>
      <c r="R86" s="104">
        <f>INDEX('dmc2564 ข้อมูลดิบ'!$C$3:$CR$167,MATCH($C87,'dmc2564 ข้อมูลดิบ'!$C$3:$C$165,0),52)</f>
        <v>0</v>
      </c>
      <c r="S86" s="104">
        <f>INDEX('dmc2564 ข้อมูลดิบ'!$C$3:$CR$167,MATCH($C87,'dmc2564 ข้อมูลดิบ'!$C$3:$C$165,0),56)</f>
        <v>0</v>
      </c>
      <c r="T86" s="104">
        <f t="shared" si="24"/>
        <v>0</v>
      </c>
      <c r="U86" s="106">
        <f t="shared" si="20"/>
        <v>26</v>
      </c>
    </row>
    <row r="87" spans="2:21" ht="21" customHeight="1">
      <c r="B87" s="102"/>
      <c r="C87" s="103">
        <v>64020195</v>
      </c>
      <c r="D87" s="99" t="s">
        <v>1</v>
      </c>
      <c r="E87" s="107">
        <f t="shared" ref="E87:T87" si="28">E85+E86</f>
        <v>4</v>
      </c>
      <c r="F87" s="106">
        <f t="shared" si="28"/>
        <v>0</v>
      </c>
      <c r="G87" s="106">
        <f t="shared" si="28"/>
        <v>9</v>
      </c>
      <c r="H87" s="106">
        <f t="shared" si="28"/>
        <v>9</v>
      </c>
      <c r="I87" s="106">
        <f t="shared" si="28"/>
        <v>18</v>
      </c>
      <c r="J87" s="106">
        <f t="shared" si="28"/>
        <v>10</v>
      </c>
      <c r="K87" s="106">
        <f t="shared" si="28"/>
        <v>7</v>
      </c>
      <c r="L87" s="108">
        <f t="shared" si="28"/>
        <v>12</v>
      </c>
      <c r="M87" s="106">
        <f t="shared" si="28"/>
        <v>2</v>
      </c>
      <c r="N87" s="106">
        <f t="shared" si="28"/>
        <v>11</v>
      </c>
      <c r="O87" s="106">
        <f t="shared" si="28"/>
        <v>7</v>
      </c>
      <c r="P87" s="106">
        <f t="shared" si="28"/>
        <v>49</v>
      </c>
      <c r="Q87" s="106">
        <f t="shared" si="28"/>
        <v>0</v>
      </c>
      <c r="R87" s="106">
        <f t="shared" si="28"/>
        <v>0</v>
      </c>
      <c r="S87" s="106">
        <f t="shared" si="28"/>
        <v>0</v>
      </c>
      <c r="T87" s="106">
        <f t="shared" si="28"/>
        <v>0</v>
      </c>
      <c r="U87" s="106">
        <f t="shared" si="20"/>
        <v>67</v>
      </c>
    </row>
    <row r="88" spans="2:21" ht="21" customHeight="1" thickBot="1">
      <c r="B88" s="109"/>
      <c r="C88" s="179" t="s">
        <v>573</v>
      </c>
      <c r="D88" s="110" t="s">
        <v>15</v>
      </c>
      <c r="E88" s="111"/>
      <c r="F88" s="112">
        <f>INDEX('dmc2564 ข้อมูลดิบ'!$C$3:$CR$167,MATCH($C87,'dmc2564 ข้อมูลดิบ'!$C$3:$C$165,0),6)</f>
        <v>0</v>
      </c>
      <c r="G88" s="112">
        <f>INDEX('dmc2564 ข้อมูลดิบ'!$C$3:$CR$167,MATCH($C87,'dmc2564 ข้อมูลดิบ'!$C$3:$C$165,0),10)</f>
        <v>1</v>
      </c>
      <c r="H88" s="112">
        <f>INDEX('dmc2564 ข้อมูลดิบ'!$C$3:$CR$167,MATCH($C87,'dmc2564 ข้อมูลดิบ'!$C$3:$C$165,0),14)</f>
        <v>1</v>
      </c>
      <c r="I88" s="112">
        <f t="shared" si="22"/>
        <v>2</v>
      </c>
      <c r="J88" s="112">
        <f>INDEX('dmc2564 ข้อมูลดิบ'!$C$3:$CR$167,MATCH($C87,'dmc2564 ข้อมูลดิบ'!$C$3:$C$165,0),22)</f>
        <v>1</v>
      </c>
      <c r="K88" s="112">
        <f>INDEX('dmc2564 ข้อมูลดิบ'!$C$3:$CR$167,MATCH($C87,'dmc2564 ข้อมูลดิบ'!$C$3:$C$165,0),26)</f>
        <v>1</v>
      </c>
      <c r="L88" s="111">
        <f>INDEX('dmc2564 ข้อมูลดิบ'!$C$3:$CR$167,MATCH($C87,'dmc2564 ข้อมูลดิบ'!$C$3:$C$165,0),30)</f>
        <v>1</v>
      </c>
      <c r="M88" s="112">
        <f>INDEX('dmc2564 ข้อมูลดิบ'!$C$3:$CR$167,MATCH($C87,'dmc2564 ข้อมูลดิบ'!$C$3:$C$165,0),34)</f>
        <v>1</v>
      </c>
      <c r="N88" s="112">
        <f>INDEX('dmc2564 ข้อมูลดิบ'!$C$3:$CR$167,MATCH($C87,'dmc2564 ข้อมูลดิบ'!$C$3:$C$165,0),38)</f>
        <v>1</v>
      </c>
      <c r="O88" s="112">
        <f>INDEX('dmc2564 ข้อมูลดิบ'!$C$3:$CR$167,MATCH($C87,'dmc2564 ข้อมูลดิบ'!$C$3:$C$165,0),42)</f>
        <v>1</v>
      </c>
      <c r="P88" s="112">
        <f t="shared" si="23"/>
        <v>6</v>
      </c>
      <c r="Q88" s="112">
        <f>INDEX('dmc2564 ข้อมูลดิบ'!$C$3:$CR$167,MATCH($C87,'dmc2564 ข้อมูลดิบ'!$C$3:$C$165,0),50)</f>
        <v>0</v>
      </c>
      <c r="R88" s="112">
        <f>INDEX('dmc2564 ข้อมูลดิบ'!$C$3:$CR$167,MATCH($C87,'dmc2564 ข้อมูลดิบ'!$C$3:$C$165,0),54)</f>
        <v>0</v>
      </c>
      <c r="S88" s="112">
        <f>INDEX('dmc2564 ข้อมูลดิบ'!$C$3:$CR$167,MATCH($C87,'dmc2564 ข้อมูลดิบ'!$C$3:$C$165,0),58)</f>
        <v>0</v>
      </c>
      <c r="T88" s="112">
        <f t="shared" si="24"/>
        <v>0</v>
      </c>
      <c r="U88" s="113">
        <f t="shared" si="20"/>
        <v>8</v>
      </c>
    </row>
    <row r="89" spans="2:21" ht="21" customHeight="1" thickTop="1">
      <c r="B89" s="102">
        <v>22</v>
      </c>
      <c r="C89" s="115" t="s">
        <v>92</v>
      </c>
      <c r="D89" s="117" t="s">
        <v>18</v>
      </c>
      <c r="E89" s="86">
        <f>VLOOKUP(C91,'จำนวนครู 25มิย64'!$A$3:$E$164,3,TRUE)</f>
        <v>6</v>
      </c>
      <c r="F89" s="86">
        <f>INDEX('dmc2564 ข้อมูลดิบ'!$C$3:$CR$167,MATCH($C91,'dmc2564 ข้อมูลดิบ'!$C$3:$C$165,0),3)</f>
        <v>0</v>
      </c>
      <c r="G89" s="86">
        <f>INDEX('dmc2564 ข้อมูลดิบ'!$C$3:$CR$167,MATCH($C91,'dmc2564 ข้อมูลดิบ'!$C$3:$C$165,0),7)</f>
        <v>13</v>
      </c>
      <c r="H89" s="86">
        <f>INDEX('dmc2564 ข้อมูลดิบ'!$C$3:$CR$167,MATCH($C91,'dmc2564 ข้อมูลดิบ'!$C$3:$C$165,0),11)</f>
        <v>7</v>
      </c>
      <c r="I89" s="86">
        <f t="shared" si="22"/>
        <v>20</v>
      </c>
      <c r="J89" s="86">
        <f>INDEX('dmc2564 ข้อมูลดิบ'!$C$3:$CR$167,MATCH($C91,'dmc2564 ข้อมูลดิบ'!$C$3:$C$165,0),19)</f>
        <v>8</v>
      </c>
      <c r="K89" s="86">
        <f>INDEX('dmc2564 ข้อมูลดิบ'!$C$3:$CR$167,MATCH($C91,'dmc2564 ข้อมูลดิบ'!$C$3:$C$165,0),23)</f>
        <v>11</v>
      </c>
      <c r="L89" s="100">
        <f>INDEX('dmc2564 ข้อมูลดิบ'!$C$3:$CR$167,MATCH($C91,'dmc2564 ข้อมูลดิบ'!$C$3:$C$165,0),27)</f>
        <v>7</v>
      </c>
      <c r="M89" s="86">
        <f>INDEX('dmc2564 ข้อมูลดิบ'!$C$3:$CR$167,MATCH($C91,'dmc2564 ข้อมูลดิบ'!$C$3:$C$165,0),31)</f>
        <v>10</v>
      </c>
      <c r="N89" s="86">
        <f>INDEX('dmc2564 ข้อมูลดิบ'!$C$3:$CR$167,MATCH($C91,'dmc2564 ข้อมูลดิบ'!$C$3:$C$165,0),35)</f>
        <v>13</v>
      </c>
      <c r="O89" s="86">
        <f>INDEX('dmc2564 ข้อมูลดิบ'!$C$3:$CR$167,MATCH($C91,'dmc2564 ข้อมูลดิบ'!$C$3:$C$165,0),39)</f>
        <v>16</v>
      </c>
      <c r="P89" s="86">
        <f t="shared" si="23"/>
        <v>65</v>
      </c>
      <c r="Q89" s="86">
        <f>INDEX('dmc2564 ข้อมูลดิบ'!$C$3:$CR$167,MATCH($C91,'dmc2564 ข้อมูลดิบ'!$C$3:$C$165,0),47)</f>
        <v>9</v>
      </c>
      <c r="R89" s="86">
        <f>INDEX('dmc2564 ข้อมูลดิบ'!$C$3:$CR$167,MATCH($C91,'dmc2564 ข้อมูลดิบ'!$C$3:$C$165,0),51)</f>
        <v>8</v>
      </c>
      <c r="S89" s="86">
        <f>INDEX('dmc2564 ข้อมูลดิบ'!$C$3:$CR$167,MATCH($C91,'dmc2564 ข้อมูลดิบ'!$C$3:$C$165,0),55)</f>
        <v>8</v>
      </c>
      <c r="T89" s="86">
        <f t="shared" si="24"/>
        <v>25</v>
      </c>
      <c r="U89" s="101">
        <f t="shared" si="20"/>
        <v>110</v>
      </c>
    </row>
    <row r="90" spans="2:21" ht="21" customHeight="1">
      <c r="B90" s="102"/>
      <c r="C90" s="103" t="s">
        <v>517</v>
      </c>
      <c r="D90" s="99" t="s">
        <v>20</v>
      </c>
      <c r="E90" s="86">
        <f>VLOOKUP(C91,'จำนวนครู 25มิย64'!$A$3:$E$164,4,TRUE)</f>
        <v>8</v>
      </c>
      <c r="F90" s="104">
        <f>INDEX('dmc2564 ข้อมูลดิบ'!$C$3:$CR$167,MATCH($C91,'dmc2564 ข้อมูลดิบ'!$C$3:$C$165,0),4)</f>
        <v>0</v>
      </c>
      <c r="G90" s="104">
        <f>INDEX('dmc2564 ข้อมูลดิบ'!$C$3:$CR$167,MATCH($C91,'dmc2564 ข้อมูลดิบ'!$C$3:$C$165,0),8)</f>
        <v>7</v>
      </c>
      <c r="H90" s="104">
        <f>INDEX('dmc2564 ข้อมูลดิบ'!$C$3:$CR$167,MATCH($C91,'dmc2564 ข้อมูลดิบ'!$C$3:$C$165,0),12)</f>
        <v>7</v>
      </c>
      <c r="I90" s="104">
        <f t="shared" si="22"/>
        <v>14</v>
      </c>
      <c r="J90" s="104">
        <f>INDEX('dmc2564 ข้อมูลดิบ'!$C$3:$CR$167,MATCH($C91,'dmc2564 ข้อมูลดิบ'!$C$3:$C$165,0),20)</f>
        <v>5</v>
      </c>
      <c r="K90" s="104">
        <f>INDEX('dmc2564 ข้อมูลดิบ'!$C$3:$CR$167,MATCH($C91,'dmc2564 ข้อมูลดิบ'!$C$3:$C$165,0),24)</f>
        <v>9</v>
      </c>
      <c r="L90" s="105">
        <f>INDEX('dmc2564 ข้อมูลดิบ'!$C$3:$CR$167,MATCH($C91,'dmc2564 ข้อมูลดิบ'!$C$3:$C$165,0),28)</f>
        <v>5</v>
      </c>
      <c r="M90" s="104">
        <f>INDEX('dmc2564 ข้อมูลดิบ'!$C$3:$CR$167,MATCH($C91,'dmc2564 ข้อมูลดิบ'!$C$3:$C$165,0),32)</f>
        <v>12</v>
      </c>
      <c r="N90" s="104">
        <f>INDEX('dmc2564 ข้อมูลดิบ'!$C$3:$CR$167,MATCH($C91,'dmc2564 ข้อมูลดิบ'!$C$3:$C$165,0),36)</f>
        <v>12</v>
      </c>
      <c r="O90" s="104">
        <f>INDEX('dmc2564 ข้อมูลดิบ'!$C$3:$CR$167,MATCH($C91,'dmc2564 ข้อมูลดิบ'!$C$3:$C$165,0),40)</f>
        <v>9</v>
      </c>
      <c r="P90" s="104">
        <f t="shared" si="23"/>
        <v>52</v>
      </c>
      <c r="Q90" s="104">
        <f>INDEX('dmc2564 ข้อมูลดิบ'!$C$3:$CR$167,MATCH($C91,'dmc2564 ข้อมูลดิบ'!$C$3:$C$165,0),48)</f>
        <v>4</v>
      </c>
      <c r="R90" s="104">
        <f>INDEX('dmc2564 ข้อมูลดิบ'!$C$3:$CR$167,MATCH($C91,'dmc2564 ข้อมูลดิบ'!$C$3:$C$165,0),52)</f>
        <v>15</v>
      </c>
      <c r="S90" s="104">
        <f>INDEX('dmc2564 ข้อมูลดิบ'!$C$3:$CR$167,MATCH($C91,'dmc2564 ข้อมูลดิบ'!$C$3:$C$165,0),56)</f>
        <v>8</v>
      </c>
      <c r="T90" s="104">
        <f t="shared" si="24"/>
        <v>27</v>
      </c>
      <c r="U90" s="106">
        <f t="shared" si="20"/>
        <v>93</v>
      </c>
    </row>
    <row r="91" spans="2:21" ht="21" customHeight="1">
      <c r="B91" s="102"/>
      <c r="C91" s="103">
        <v>64020198</v>
      </c>
      <c r="D91" s="99" t="s">
        <v>1</v>
      </c>
      <c r="E91" s="107">
        <f t="shared" ref="E91:T91" si="29">E89+E90</f>
        <v>14</v>
      </c>
      <c r="F91" s="106">
        <f t="shared" si="29"/>
        <v>0</v>
      </c>
      <c r="G91" s="106">
        <f t="shared" si="29"/>
        <v>20</v>
      </c>
      <c r="H91" s="106">
        <f t="shared" si="29"/>
        <v>14</v>
      </c>
      <c r="I91" s="106">
        <f t="shared" si="29"/>
        <v>34</v>
      </c>
      <c r="J91" s="106">
        <f t="shared" si="29"/>
        <v>13</v>
      </c>
      <c r="K91" s="106">
        <f t="shared" si="29"/>
        <v>20</v>
      </c>
      <c r="L91" s="108">
        <f t="shared" si="29"/>
        <v>12</v>
      </c>
      <c r="M91" s="106">
        <f t="shared" si="29"/>
        <v>22</v>
      </c>
      <c r="N91" s="106">
        <f t="shared" si="29"/>
        <v>25</v>
      </c>
      <c r="O91" s="106">
        <f t="shared" si="29"/>
        <v>25</v>
      </c>
      <c r="P91" s="106">
        <f t="shared" si="29"/>
        <v>117</v>
      </c>
      <c r="Q91" s="106">
        <f t="shared" si="29"/>
        <v>13</v>
      </c>
      <c r="R91" s="106">
        <f t="shared" si="29"/>
        <v>23</v>
      </c>
      <c r="S91" s="106">
        <f t="shared" si="29"/>
        <v>16</v>
      </c>
      <c r="T91" s="106">
        <f t="shared" si="29"/>
        <v>52</v>
      </c>
      <c r="U91" s="106">
        <f t="shared" si="20"/>
        <v>203</v>
      </c>
    </row>
    <row r="92" spans="2:21" ht="21" customHeight="1" thickBot="1">
      <c r="B92" s="109"/>
      <c r="C92" s="179" t="s">
        <v>541</v>
      </c>
      <c r="D92" s="110" t="s">
        <v>15</v>
      </c>
      <c r="E92" s="111"/>
      <c r="F92" s="112">
        <f>INDEX('dmc2564 ข้อมูลดิบ'!$C$3:$CR$167,MATCH($C91,'dmc2564 ข้อมูลดิบ'!$C$3:$C$165,0),6)</f>
        <v>0</v>
      </c>
      <c r="G92" s="112">
        <f>INDEX('dmc2564 ข้อมูลดิบ'!$C$3:$CR$167,MATCH($C91,'dmc2564 ข้อมูลดิบ'!$C$3:$C$165,0),10)</f>
        <v>1</v>
      </c>
      <c r="H92" s="112">
        <f>INDEX('dmc2564 ข้อมูลดิบ'!$C$3:$CR$167,MATCH($C91,'dmc2564 ข้อมูลดิบ'!$C$3:$C$165,0),14)</f>
        <v>1</v>
      </c>
      <c r="I92" s="112">
        <f t="shared" si="22"/>
        <v>2</v>
      </c>
      <c r="J92" s="112">
        <f>INDEX('dmc2564 ข้อมูลดิบ'!$C$3:$CR$167,MATCH($C91,'dmc2564 ข้อมูลดิบ'!$C$3:$C$165,0),22)</f>
        <v>1</v>
      </c>
      <c r="K92" s="112">
        <f>INDEX('dmc2564 ข้อมูลดิบ'!$C$3:$CR$167,MATCH($C91,'dmc2564 ข้อมูลดิบ'!$C$3:$C$165,0),26)</f>
        <v>1</v>
      </c>
      <c r="L92" s="111">
        <f>INDEX('dmc2564 ข้อมูลดิบ'!$C$3:$CR$167,MATCH($C91,'dmc2564 ข้อมูลดิบ'!$C$3:$C$165,0),30)</f>
        <v>1</v>
      </c>
      <c r="M92" s="112">
        <f>INDEX('dmc2564 ข้อมูลดิบ'!$C$3:$CR$167,MATCH($C91,'dmc2564 ข้อมูลดิบ'!$C$3:$C$165,0),34)</f>
        <v>1</v>
      </c>
      <c r="N92" s="112">
        <f>INDEX('dmc2564 ข้อมูลดิบ'!$C$3:$CR$167,MATCH($C91,'dmc2564 ข้อมูลดิบ'!$C$3:$C$165,0),38)</f>
        <v>1</v>
      </c>
      <c r="O92" s="112">
        <f>INDEX('dmc2564 ข้อมูลดิบ'!$C$3:$CR$167,MATCH($C91,'dmc2564 ข้อมูลดิบ'!$C$3:$C$165,0),42)</f>
        <v>1</v>
      </c>
      <c r="P92" s="112">
        <f t="shared" si="23"/>
        <v>6</v>
      </c>
      <c r="Q92" s="112">
        <f>INDEX('dmc2564 ข้อมูลดิบ'!$C$3:$CR$167,MATCH($C91,'dmc2564 ข้อมูลดิบ'!$C$3:$C$165,0),50)</f>
        <v>1</v>
      </c>
      <c r="R92" s="112">
        <f>INDEX('dmc2564 ข้อมูลดิบ'!$C$3:$CR$167,MATCH($C91,'dmc2564 ข้อมูลดิบ'!$C$3:$C$165,0),54)</f>
        <v>1</v>
      </c>
      <c r="S92" s="112">
        <f>INDEX('dmc2564 ข้อมูลดิบ'!$C$3:$CR$167,MATCH($C91,'dmc2564 ข้อมูลดิบ'!$C$3:$C$165,0),58)</f>
        <v>1</v>
      </c>
      <c r="T92" s="112">
        <f t="shared" si="24"/>
        <v>3</v>
      </c>
      <c r="U92" s="113">
        <f t="shared" si="20"/>
        <v>11</v>
      </c>
    </row>
    <row r="93" spans="2:21" ht="21" customHeight="1" thickTop="1">
      <c r="B93" s="102">
        <v>23</v>
      </c>
      <c r="C93" s="125" t="s">
        <v>93</v>
      </c>
      <c r="D93" s="117" t="s">
        <v>18</v>
      </c>
      <c r="E93" s="86">
        <f>VLOOKUP(C95,'จำนวนครู 25มิย64'!$A$3:$E$164,3,TRUE)</f>
        <v>0</v>
      </c>
      <c r="F93" s="86">
        <f>INDEX('dmc2564 ข้อมูลดิบ'!$C$3:$CR$167,MATCH($C95,'dmc2564 ข้อมูลดิบ'!$C$3:$C$165,0),3)</f>
        <v>0</v>
      </c>
      <c r="G93" s="86">
        <f>INDEX('dmc2564 ข้อมูลดิบ'!$C$3:$CR$167,MATCH($C95,'dmc2564 ข้อมูลดิบ'!$C$3:$C$165,0),7)</f>
        <v>2</v>
      </c>
      <c r="H93" s="86">
        <f>INDEX('dmc2564 ข้อมูลดิบ'!$C$3:$CR$167,MATCH($C95,'dmc2564 ข้อมูลดิบ'!$C$3:$C$165,0),11)</f>
        <v>0</v>
      </c>
      <c r="I93" s="86">
        <f t="shared" si="22"/>
        <v>2</v>
      </c>
      <c r="J93" s="86">
        <f>INDEX('dmc2564 ข้อมูลดิบ'!$C$3:$CR$167,MATCH($C95,'dmc2564 ข้อมูลดิบ'!$C$3:$C$165,0),19)</f>
        <v>0</v>
      </c>
      <c r="K93" s="86">
        <f>INDEX('dmc2564 ข้อมูลดิบ'!$C$3:$CR$167,MATCH($C95,'dmc2564 ข้อมูลดิบ'!$C$3:$C$165,0),23)</f>
        <v>1</v>
      </c>
      <c r="L93" s="100">
        <f>INDEX('dmc2564 ข้อมูลดิบ'!$C$3:$CR$167,MATCH($C95,'dmc2564 ข้อมูลดิบ'!$C$3:$C$165,0),27)</f>
        <v>2</v>
      </c>
      <c r="M93" s="86">
        <f>INDEX('dmc2564 ข้อมูลดิบ'!$C$3:$CR$167,MATCH($C95,'dmc2564 ข้อมูลดิบ'!$C$3:$C$165,0),31)</f>
        <v>0</v>
      </c>
      <c r="N93" s="86">
        <f>INDEX('dmc2564 ข้อมูลดิบ'!$C$3:$CR$167,MATCH($C95,'dmc2564 ข้อมูลดิบ'!$C$3:$C$165,0),35)</f>
        <v>0</v>
      </c>
      <c r="O93" s="86">
        <f>INDEX('dmc2564 ข้อมูลดิบ'!$C$3:$CR$167,MATCH($C95,'dmc2564 ข้อมูลดิบ'!$C$3:$C$165,0),39)</f>
        <v>1</v>
      </c>
      <c r="P93" s="86">
        <f t="shared" si="23"/>
        <v>4</v>
      </c>
      <c r="Q93" s="86">
        <f>INDEX('dmc2564 ข้อมูลดิบ'!$C$3:$CR$167,MATCH($C95,'dmc2564 ข้อมูลดิบ'!$C$3:$C$165,0),47)</f>
        <v>0</v>
      </c>
      <c r="R93" s="86">
        <f>INDEX('dmc2564 ข้อมูลดิบ'!$C$3:$CR$167,MATCH($C95,'dmc2564 ข้อมูลดิบ'!$C$3:$C$165,0),51)</f>
        <v>0</v>
      </c>
      <c r="S93" s="86">
        <f>INDEX('dmc2564 ข้อมูลดิบ'!$C$3:$CR$167,MATCH($C95,'dmc2564 ข้อมูลดิบ'!$C$3:$C$165,0),55)</f>
        <v>0</v>
      </c>
      <c r="T93" s="86">
        <f t="shared" si="24"/>
        <v>0</v>
      </c>
      <c r="U93" s="101">
        <f t="shared" si="20"/>
        <v>6</v>
      </c>
    </row>
    <row r="94" spans="2:21" ht="21" customHeight="1">
      <c r="B94" s="102"/>
      <c r="C94" s="103" t="s">
        <v>518</v>
      </c>
      <c r="D94" s="99" t="s">
        <v>20</v>
      </c>
      <c r="E94" s="86">
        <f>VLOOKUP(C95,'จำนวนครู 25มิย64'!$A$3:$E$164,4,TRUE)</f>
        <v>1</v>
      </c>
      <c r="F94" s="104">
        <f>INDEX('dmc2564 ข้อมูลดิบ'!$C$3:$CR$167,MATCH($C95,'dmc2564 ข้อมูลดิบ'!$C$3:$C$165,0),4)</f>
        <v>0</v>
      </c>
      <c r="G94" s="104">
        <f>INDEX('dmc2564 ข้อมูลดิบ'!$C$3:$CR$167,MATCH($C95,'dmc2564 ข้อมูลดิบ'!$C$3:$C$165,0),8)</f>
        <v>0</v>
      </c>
      <c r="H94" s="104">
        <f>INDEX('dmc2564 ข้อมูลดิบ'!$C$3:$CR$167,MATCH($C95,'dmc2564 ข้อมูลดิบ'!$C$3:$C$165,0),12)</f>
        <v>0</v>
      </c>
      <c r="I94" s="104">
        <f t="shared" si="22"/>
        <v>0</v>
      </c>
      <c r="J94" s="104">
        <f>INDEX('dmc2564 ข้อมูลดิบ'!$C$3:$CR$167,MATCH($C95,'dmc2564 ข้อมูลดิบ'!$C$3:$C$165,0),20)</f>
        <v>1</v>
      </c>
      <c r="K94" s="104">
        <f>INDEX('dmc2564 ข้อมูลดิบ'!$C$3:$CR$167,MATCH($C95,'dmc2564 ข้อมูลดิบ'!$C$3:$C$165,0),24)</f>
        <v>0</v>
      </c>
      <c r="L94" s="105">
        <f>INDEX('dmc2564 ข้อมูลดิบ'!$C$3:$CR$167,MATCH($C95,'dmc2564 ข้อมูลดิบ'!$C$3:$C$165,0),28)</f>
        <v>0</v>
      </c>
      <c r="M94" s="104">
        <f>INDEX('dmc2564 ข้อมูลดิบ'!$C$3:$CR$167,MATCH($C95,'dmc2564 ข้อมูลดิบ'!$C$3:$C$165,0),32)</f>
        <v>0</v>
      </c>
      <c r="N94" s="104">
        <f>INDEX('dmc2564 ข้อมูลดิบ'!$C$3:$CR$167,MATCH($C95,'dmc2564 ข้อมูลดิบ'!$C$3:$C$165,0),36)</f>
        <v>4</v>
      </c>
      <c r="O94" s="104">
        <f>INDEX('dmc2564 ข้อมูลดิบ'!$C$3:$CR$167,MATCH($C95,'dmc2564 ข้อมูลดิบ'!$C$3:$C$165,0),40)</f>
        <v>0</v>
      </c>
      <c r="P94" s="104">
        <f t="shared" si="23"/>
        <v>5</v>
      </c>
      <c r="Q94" s="104">
        <f>INDEX('dmc2564 ข้อมูลดิบ'!$C$3:$CR$167,MATCH($C95,'dmc2564 ข้อมูลดิบ'!$C$3:$C$165,0),48)</f>
        <v>0</v>
      </c>
      <c r="R94" s="104">
        <f>INDEX('dmc2564 ข้อมูลดิบ'!$C$3:$CR$167,MATCH($C95,'dmc2564 ข้อมูลดิบ'!$C$3:$C$165,0),52)</f>
        <v>0</v>
      </c>
      <c r="S94" s="104">
        <f>INDEX('dmc2564 ข้อมูลดิบ'!$C$3:$CR$167,MATCH($C95,'dmc2564 ข้อมูลดิบ'!$C$3:$C$165,0),56)</f>
        <v>0</v>
      </c>
      <c r="T94" s="104">
        <f t="shared" si="24"/>
        <v>0</v>
      </c>
      <c r="U94" s="106">
        <f t="shared" si="20"/>
        <v>5</v>
      </c>
    </row>
    <row r="95" spans="2:21" ht="21" customHeight="1">
      <c r="B95" s="102"/>
      <c r="C95" s="103">
        <v>64020199</v>
      </c>
      <c r="D95" s="99" t="s">
        <v>1</v>
      </c>
      <c r="E95" s="100">
        <f t="shared" ref="E95:T95" si="30">E93+E94</f>
        <v>1</v>
      </c>
      <c r="F95" s="106">
        <f t="shared" si="30"/>
        <v>0</v>
      </c>
      <c r="G95" s="106">
        <f t="shared" si="30"/>
        <v>2</v>
      </c>
      <c r="H95" s="106">
        <f t="shared" si="30"/>
        <v>0</v>
      </c>
      <c r="I95" s="106">
        <f t="shared" si="30"/>
        <v>2</v>
      </c>
      <c r="J95" s="106">
        <f t="shared" si="30"/>
        <v>1</v>
      </c>
      <c r="K95" s="106">
        <f t="shared" si="30"/>
        <v>1</v>
      </c>
      <c r="L95" s="108">
        <f t="shared" si="30"/>
        <v>2</v>
      </c>
      <c r="M95" s="106">
        <f t="shared" si="30"/>
        <v>0</v>
      </c>
      <c r="N95" s="106">
        <f t="shared" si="30"/>
        <v>4</v>
      </c>
      <c r="O95" s="106">
        <f t="shared" si="30"/>
        <v>1</v>
      </c>
      <c r="P95" s="106">
        <f t="shared" si="30"/>
        <v>9</v>
      </c>
      <c r="Q95" s="106">
        <f t="shared" si="30"/>
        <v>0</v>
      </c>
      <c r="R95" s="106">
        <f t="shared" si="30"/>
        <v>0</v>
      </c>
      <c r="S95" s="106">
        <f t="shared" si="30"/>
        <v>0</v>
      </c>
      <c r="T95" s="106">
        <f t="shared" si="30"/>
        <v>0</v>
      </c>
      <c r="U95" s="106">
        <f t="shared" si="20"/>
        <v>11</v>
      </c>
    </row>
    <row r="96" spans="2:21" ht="21" customHeight="1" thickBot="1">
      <c r="B96" s="109"/>
      <c r="C96" s="179" t="s">
        <v>574</v>
      </c>
      <c r="D96" s="110" t="s">
        <v>15</v>
      </c>
      <c r="E96" s="111"/>
      <c r="F96" s="112">
        <f>INDEX('dmc2564 ข้อมูลดิบ'!$C$3:$CR$167,MATCH($C95,'dmc2564 ข้อมูลดิบ'!$C$3:$C$165,0),6)</f>
        <v>0</v>
      </c>
      <c r="G96" s="112">
        <f>INDEX('dmc2564 ข้อมูลดิบ'!$C$3:$CR$167,MATCH($C95,'dmc2564 ข้อมูลดิบ'!$C$3:$C$165,0),10)</f>
        <v>1</v>
      </c>
      <c r="H96" s="112">
        <f>INDEX('dmc2564 ข้อมูลดิบ'!$C$3:$CR$167,MATCH($C95,'dmc2564 ข้อมูลดิบ'!$C$3:$C$165,0),14)</f>
        <v>0</v>
      </c>
      <c r="I96" s="112">
        <f t="shared" si="22"/>
        <v>1</v>
      </c>
      <c r="J96" s="112">
        <f>INDEX('dmc2564 ข้อมูลดิบ'!$C$3:$CR$167,MATCH($C95,'dmc2564 ข้อมูลดิบ'!$C$3:$C$165,0),22)</f>
        <v>1</v>
      </c>
      <c r="K96" s="112">
        <f>INDEX('dmc2564 ข้อมูลดิบ'!$C$3:$CR$167,MATCH($C95,'dmc2564 ข้อมูลดิบ'!$C$3:$C$165,0),26)</f>
        <v>1</v>
      </c>
      <c r="L96" s="111">
        <f>INDEX('dmc2564 ข้อมูลดิบ'!$C$3:$CR$167,MATCH($C95,'dmc2564 ข้อมูลดิบ'!$C$3:$C$165,0),30)</f>
        <v>1</v>
      </c>
      <c r="M96" s="112">
        <f>INDEX('dmc2564 ข้อมูลดิบ'!$C$3:$CR$167,MATCH($C95,'dmc2564 ข้อมูลดิบ'!$C$3:$C$165,0),34)</f>
        <v>0</v>
      </c>
      <c r="N96" s="112">
        <f>INDEX('dmc2564 ข้อมูลดิบ'!$C$3:$CR$167,MATCH($C95,'dmc2564 ข้อมูลดิบ'!$C$3:$C$165,0),38)</f>
        <v>1</v>
      </c>
      <c r="O96" s="112">
        <f>INDEX('dmc2564 ข้อมูลดิบ'!$C$3:$CR$167,MATCH($C95,'dmc2564 ข้อมูลดิบ'!$C$3:$C$165,0),42)</f>
        <v>1</v>
      </c>
      <c r="P96" s="112">
        <f t="shared" si="23"/>
        <v>5</v>
      </c>
      <c r="Q96" s="112">
        <f>INDEX('dmc2564 ข้อมูลดิบ'!$C$3:$CR$167,MATCH($C95,'dmc2564 ข้อมูลดิบ'!$C$3:$C$165,0),50)</f>
        <v>0</v>
      </c>
      <c r="R96" s="112">
        <f>INDEX('dmc2564 ข้อมูลดิบ'!$C$3:$CR$167,MATCH($C95,'dmc2564 ข้อมูลดิบ'!$C$3:$C$165,0),54)</f>
        <v>0</v>
      </c>
      <c r="S96" s="112">
        <f>INDEX('dmc2564 ข้อมูลดิบ'!$C$3:$CR$167,MATCH($C95,'dmc2564 ข้อมูลดิบ'!$C$3:$C$165,0),58)</f>
        <v>0</v>
      </c>
      <c r="T96" s="112">
        <f t="shared" si="24"/>
        <v>0</v>
      </c>
      <c r="U96" s="113">
        <f t="shared" si="20"/>
        <v>6</v>
      </c>
    </row>
    <row r="97" spans="2:21" ht="21" customHeight="1" thickTop="1">
      <c r="B97" s="102">
        <v>24</v>
      </c>
      <c r="C97" s="98" t="s">
        <v>94</v>
      </c>
      <c r="D97" s="117" t="s">
        <v>18</v>
      </c>
      <c r="E97" s="86">
        <f>VLOOKUP(C99,'จำนวนครู 25มิย64'!$A$3:$E$164,3,TRUE)</f>
        <v>5</v>
      </c>
      <c r="F97" s="86">
        <f>INDEX('dmc2564 ข้อมูลดิบ'!$C$3:$CR$167,MATCH($C99,'dmc2564 ข้อมูลดิบ'!$C$3:$C$165,0),3)</f>
        <v>0</v>
      </c>
      <c r="G97" s="86">
        <f>INDEX('dmc2564 ข้อมูลดิบ'!$C$3:$CR$167,MATCH($C99,'dmc2564 ข้อมูลดิบ'!$C$3:$C$165,0),7)</f>
        <v>12</v>
      </c>
      <c r="H97" s="86">
        <f>INDEX('dmc2564 ข้อมูลดิบ'!$C$3:$CR$167,MATCH($C99,'dmc2564 ข้อมูลดิบ'!$C$3:$C$165,0),11)</f>
        <v>6</v>
      </c>
      <c r="I97" s="86">
        <f t="shared" si="22"/>
        <v>18</v>
      </c>
      <c r="J97" s="86">
        <f>INDEX('dmc2564 ข้อมูลดิบ'!$C$3:$CR$167,MATCH($C99,'dmc2564 ข้อมูลดิบ'!$C$3:$C$165,0),19)</f>
        <v>6</v>
      </c>
      <c r="K97" s="86">
        <f>INDEX('dmc2564 ข้อมูลดิบ'!$C$3:$CR$167,MATCH($C99,'dmc2564 ข้อมูลดิบ'!$C$3:$C$165,0),23)</f>
        <v>8</v>
      </c>
      <c r="L97" s="100">
        <f>INDEX('dmc2564 ข้อมูลดิบ'!$C$3:$CR$167,MATCH($C99,'dmc2564 ข้อมูลดิบ'!$C$3:$C$165,0),27)</f>
        <v>9</v>
      </c>
      <c r="M97" s="86">
        <f>INDEX('dmc2564 ข้อมูลดิบ'!$C$3:$CR$167,MATCH($C99,'dmc2564 ข้อมูลดิบ'!$C$3:$C$165,0),31)</f>
        <v>12</v>
      </c>
      <c r="N97" s="86">
        <f>INDEX('dmc2564 ข้อมูลดิบ'!$C$3:$CR$167,MATCH($C99,'dmc2564 ข้อมูลดิบ'!$C$3:$C$165,0),35)</f>
        <v>8</v>
      </c>
      <c r="O97" s="86">
        <f>INDEX('dmc2564 ข้อมูลดิบ'!$C$3:$CR$167,MATCH($C99,'dmc2564 ข้อมูลดิบ'!$C$3:$C$165,0),39)</f>
        <v>8</v>
      </c>
      <c r="P97" s="86">
        <f t="shared" si="23"/>
        <v>51</v>
      </c>
      <c r="Q97" s="86">
        <f>INDEX('dmc2564 ข้อมูลดิบ'!$C$3:$CR$167,MATCH($C99,'dmc2564 ข้อมูลดิบ'!$C$3:$C$165,0),47)</f>
        <v>0</v>
      </c>
      <c r="R97" s="86">
        <f>INDEX('dmc2564 ข้อมูลดิบ'!$C$3:$CR$167,MATCH($C99,'dmc2564 ข้อมูลดิบ'!$C$3:$C$165,0),51)</f>
        <v>0</v>
      </c>
      <c r="S97" s="86">
        <f>INDEX('dmc2564 ข้อมูลดิบ'!$C$3:$CR$167,MATCH($C99,'dmc2564 ข้อมูลดิบ'!$C$3:$C$165,0),55)</f>
        <v>0</v>
      </c>
      <c r="T97" s="86">
        <f t="shared" si="24"/>
        <v>0</v>
      </c>
      <c r="U97" s="101">
        <f t="shared" si="20"/>
        <v>69</v>
      </c>
    </row>
    <row r="98" spans="2:21" ht="21" customHeight="1">
      <c r="B98" s="102"/>
      <c r="C98" s="103" t="s">
        <v>519</v>
      </c>
      <c r="D98" s="99" t="s">
        <v>20</v>
      </c>
      <c r="E98" s="86">
        <f>VLOOKUP(C99,'จำนวนครู 25มิย64'!$A$3:$E$164,4,TRUE)</f>
        <v>5</v>
      </c>
      <c r="F98" s="104">
        <f>INDEX('dmc2564 ข้อมูลดิบ'!$C$3:$CR$167,MATCH($C99,'dmc2564 ข้อมูลดิบ'!$C$3:$C$165,0),4)</f>
        <v>0</v>
      </c>
      <c r="G98" s="104">
        <f>INDEX('dmc2564 ข้อมูลดิบ'!$C$3:$CR$167,MATCH($C99,'dmc2564 ข้อมูลดิบ'!$C$3:$C$165,0),8)</f>
        <v>14</v>
      </c>
      <c r="H98" s="104">
        <f>INDEX('dmc2564 ข้อมูลดิบ'!$C$3:$CR$167,MATCH($C99,'dmc2564 ข้อมูลดิบ'!$C$3:$C$165,0),12)</f>
        <v>6</v>
      </c>
      <c r="I98" s="104">
        <f t="shared" si="22"/>
        <v>20</v>
      </c>
      <c r="J98" s="104">
        <f>INDEX('dmc2564 ข้อมูลดิบ'!$C$3:$CR$167,MATCH($C99,'dmc2564 ข้อมูลดิบ'!$C$3:$C$165,0),20)</f>
        <v>4</v>
      </c>
      <c r="K98" s="104">
        <f>INDEX('dmc2564 ข้อมูลดิบ'!$C$3:$CR$167,MATCH($C99,'dmc2564 ข้อมูลดิบ'!$C$3:$C$165,0),24)</f>
        <v>10</v>
      </c>
      <c r="L98" s="105">
        <f>INDEX('dmc2564 ข้อมูลดิบ'!$C$3:$CR$167,MATCH($C99,'dmc2564 ข้อมูลดิบ'!$C$3:$C$165,0),28)</f>
        <v>7</v>
      </c>
      <c r="M98" s="104">
        <f>INDEX('dmc2564 ข้อมูลดิบ'!$C$3:$CR$167,MATCH($C99,'dmc2564 ข้อมูลดิบ'!$C$3:$C$165,0),32)</f>
        <v>6</v>
      </c>
      <c r="N98" s="104">
        <f>INDEX('dmc2564 ข้อมูลดิบ'!$C$3:$CR$167,MATCH($C99,'dmc2564 ข้อมูลดิบ'!$C$3:$C$165,0),36)</f>
        <v>5</v>
      </c>
      <c r="O98" s="104">
        <f>INDEX('dmc2564 ข้อมูลดิบ'!$C$3:$CR$167,MATCH($C99,'dmc2564 ข้อมูลดิบ'!$C$3:$C$165,0),40)</f>
        <v>8</v>
      </c>
      <c r="P98" s="104">
        <f t="shared" si="23"/>
        <v>40</v>
      </c>
      <c r="Q98" s="104">
        <f>INDEX('dmc2564 ข้อมูลดิบ'!$C$3:$CR$167,MATCH($C99,'dmc2564 ข้อมูลดิบ'!$C$3:$C$165,0),48)</f>
        <v>0</v>
      </c>
      <c r="R98" s="104">
        <f>INDEX('dmc2564 ข้อมูลดิบ'!$C$3:$CR$167,MATCH($C99,'dmc2564 ข้อมูลดิบ'!$C$3:$C$165,0),52)</f>
        <v>0</v>
      </c>
      <c r="S98" s="104">
        <f>INDEX('dmc2564 ข้อมูลดิบ'!$C$3:$CR$167,MATCH($C99,'dmc2564 ข้อมูลดิบ'!$C$3:$C$165,0),56)</f>
        <v>0</v>
      </c>
      <c r="T98" s="104">
        <f t="shared" si="24"/>
        <v>0</v>
      </c>
      <c r="U98" s="106">
        <f t="shared" si="20"/>
        <v>60</v>
      </c>
    </row>
    <row r="99" spans="2:21" ht="21" customHeight="1">
      <c r="B99" s="102"/>
      <c r="C99" s="103">
        <v>64020200</v>
      </c>
      <c r="D99" s="99" t="s">
        <v>1</v>
      </c>
      <c r="E99" s="107">
        <f t="shared" ref="E99:T99" si="31">E97+E98</f>
        <v>10</v>
      </c>
      <c r="F99" s="106">
        <f t="shared" si="31"/>
        <v>0</v>
      </c>
      <c r="G99" s="106">
        <f t="shared" si="31"/>
        <v>26</v>
      </c>
      <c r="H99" s="106">
        <f t="shared" si="31"/>
        <v>12</v>
      </c>
      <c r="I99" s="106">
        <f t="shared" si="31"/>
        <v>38</v>
      </c>
      <c r="J99" s="106">
        <f t="shared" si="31"/>
        <v>10</v>
      </c>
      <c r="K99" s="106">
        <f t="shared" si="31"/>
        <v>18</v>
      </c>
      <c r="L99" s="108">
        <f t="shared" si="31"/>
        <v>16</v>
      </c>
      <c r="M99" s="106">
        <f t="shared" si="31"/>
        <v>18</v>
      </c>
      <c r="N99" s="106">
        <f t="shared" si="31"/>
        <v>13</v>
      </c>
      <c r="O99" s="106">
        <f t="shared" si="31"/>
        <v>16</v>
      </c>
      <c r="P99" s="106">
        <f t="shared" si="31"/>
        <v>91</v>
      </c>
      <c r="Q99" s="106">
        <f t="shared" si="31"/>
        <v>0</v>
      </c>
      <c r="R99" s="106">
        <f t="shared" si="31"/>
        <v>0</v>
      </c>
      <c r="S99" s="106">
        <f t="shared" si="31"/>
        <v>0</v>
      </c>
      <c r="T99" s="106">
        <f t="shared" si="31"/>
        <v>0</v>
      </c>
      <c r="U99" s="106">
        <f t="shared" si="20"/>
        <v>129</v>
      </c>
    </row>
    <row r="100" spans="2:21" ht="21" customHeight="1" thickBot="1">
      <c r="B100" s="109"/>
      <c r="C100" s="179" t="s">
        <v>496</v>
      </c>
      <c r="D100" s="110" t="s">
        <v>15</v>
      </c>
      <c r="E100" s="111"/>
      <c r="F100" s="112">
        <f>INDEX('dmc2564 ข้อมูลดิบ'!$C$3:$CR$167,MATCH($C99,'dmc2564 ข้อมูลดิบ'!$C$3:$C$165,0),6)</f>
        <v>0</v>
      </c>
      <c r="G100" s="112">
        <f>INDEX('dmc2564 ข้อมูลดิบ'!$C$3:$CR$167,MATCH($C99,'dmc2564 ข้อมูลดิบ'!$C$3:$C$165,0),10)</f>
        <v>1</v>
      </c>
      <c r="H100" s="112">
        <f>INDEX('dmc2564 ข้อมูลดิบ'!$C$3:$CR$167,MATCH($C99,'dmc2564 ข้อมูลดิบ'!$C$3:$C$165,0),14)</f>
        <v>1</v>
      </c>
      <c r="I100" s="112">
        <f t="shared" si="22"/>
        <v>2</v>
      </c>
      <c r="J100" s="112">
        <f>INDEX('dmc2564 ข้อมูลดิบ'!$C$3:$CR$167,MATCH($C99,'dmc2564 ข้อมูลดิบ'!$C$3:$C$165,0),22)</f>
        <v>1</v>
      </c>
      <c r="K100" s="112">
        <f>INDEX('dmc2564 ข้อมูลดิบ'!$C$3:$CR$167,MATCH($C99,'dmc2564 ข้อมูลดิบ'!$C$3:$C$165,0),26)</f>
        <v>1</v>
      </c>
      <c r="L100" s="111">
        <f>INDEX('dmc2564 ข้อมูลดิบ'!$C$3:$CR$167,MATCH($C99,'dmc2564 ข้อมูลดิบ'!$C$3:$C$165,0),30)</f>
        <v>1</v>
      </c>
      <c r="M100" s="112">
        <f>INDEX('dmc2564 ข้อมูลดิบ'!$C$3:$CR$167,MATCH($C99,'dmc2564 ข้อมูลดิบ'!$C$3:$C$165,0),34)</f>
        <v>1</v>
      </c>
      <c r="N100" s="112">
        <f>INDEX('dmc2564 ข้อมูลดิบ'!$C$3:$CR$167,MATCH($C99,'dmc2564 ข้อมูลดิบ'!$C$3:$C$165,0),38)</f>
        <v>1</v>
      </c>
      <c r="O100" s="112">
        <f>INDEX('dmc2564 ข้อมูลดิบ'!$C$3:$CR$167,MATCH($C99,'dmc2564 ข้อมูลดิบ'!$C$3:$C$165,0),42)</f>
        <v>1</v>
      </c>
      <c r="P100" s="112">
        <f t="shared" si="23"/>
        <v>6</v>
      </c>
      <c r="Q100" s="112">
        <f>INDEX('dmc2564 ข้อมูลดิบ'!$C$3:$CR$167,MATCH($C99,'dmc2564 ข้อมูลดิบ'!$C$3:$C$165,0),50)</f>
        <v>0</v>
      </c>
      <c r="R100" s="112">
        <f>INDEX('dmc2564 ข้อมูลดิบ'!$C$3:$CR$167,MATCH($C99,'dmc2564 ข้อมูลดิบ'!$C$3:$C$165,0),54)</f>
        <v>0</v>
      </c>
      <c r="S100" s="112">
        <f>INDEX('dmc2564 ข้อมูลดิบ'!$C$3:$CR$167,MATCH($C99,'dmc2564 ข้อมูลดิบ'!$C$3:$C$165,0),58)</f>
        <v>0</v>
      </c>
      <c r="T100" s="112">
        <f t="shared" si="24"/>
        <v>0</v>
      </c>
      <c r="U100" s="113">
        <f t="shared" si="20"/>
        <v>8</v>
      </c>
    </row>
    <row r="101" spans="2:21" ht="21" customHeight="1" thickTop="1">
      <c r="B101" s="97">
        <v>25</v>
      </c>
      <c r="C101" s="118" t="s">
        <v>95</v>
      </c>
      <c r="D101" s="99" t="s">
        <v>18</v>
      </c>
      <c r="E101" s="86">
        <f>VLOOKUP(C103,'จำนวนครู 25มิย64'!$A$3:$E$164,3,TRUE)</f>
        <v>3</v>
      </c>
      <c r="F101" s="86">
        <f>INDEX('dmc2564 ข้อมูลดิบ'!$C$3:$CR$167,MATCH($C103,'dmc2564 ข้อมูลดิบ'!$C$3:$C$165,0),3)</f>
        <v>0</v>
      </c>
      <c r="G101" s="86">
        <f>INDEX('dmc2564 ข้อมูลดิบ'!$C$3:$CR$167,MATCH($C103,'dmc2564 ข้อมูลดิบ'!$C$3:$C$165,0),7)</f>
        <v>8</v>
      </c>
      <c r="H101" s="86">
        <f>INDEX('dmc2564 ข้อมูลดิบ'!$C$3:$CR$167,MATCH($C103,'dmc2564 ข้อมูลดิบ'!$C$3:$C$165,0),11)</f>
        <v>9</v>
      </c>
      <c r="I101" s="86">
        <f t="shared" si="22"/>
        <v>17</v>
      </c>
      <c r="J101" s="86">
        <f>INDEX('dmc2564 ข้อมูลดิบ'!$C$3:$CR$167,MATCH($C103,'dmc2564 ข้อมูลดิบ'!$C$3:$C$165,0),19)</f>
        <v>9</v>
      </c>
      <c r="K101" s="86">
        <f>INDEX('dmc2564 ข้อมูลดิบ'!$C$3:$CR$167,MATCH($C103,'dmc2564 ข้อมูลดิบ'!$C$3:$C$165,0),23)</f>
        <v>7</v>
      </c>
      <c r="L101" s="100">
        <f>INDEX('dmc2564 ข้อมูลดิบ'!$C$3:$CR$167,MATCH($C103,'dmc2564 ข้อมูลดิบ'!$C$3:$C$165,0),27)</f>
        <v>18</v>
      </c>
      <c r="M101" s="86">
        <f>INDEX('dmc2564 ข้อมูลดิบ'!$C$3:$CR$167,MATCH($C103,'dmc2564 ข้อมูลดิบ'!$C$3:$C$165,0),31)</f>
        <v>14</v>
      </c>
      <c r="N101" s="86">
        <f>INDEX('dmc2564 ข้อมูลดิบ'!$C$3:$CR$167,MATCH($C103,'dmc2564 ข้อมูลดิบ'!$C$3:$C$165,0),35)</f>
        <v>9</v>
      </c>
      <c r="O101" s="86">
        <f>INDEX('dmc2564 ข้อมูลดิบ'!$C$3:$CR$167,MATCH($C103,'dmc2564 ข้อมูลดิบ'!$C$3:$C$165,0),39)</f>
        <v>8</v>
      </c>
      <c r="P101" s="86">
        <f t="shared" si="23"/>
        <v>65</v>
      </c>
      <c r="Q101" s="86">
        <f>INDEX('dmc2564 ข้อมูลดิบ'!$C$3:$CR$167,MATCH($C103,'dmc2564 ข้อมูลดิบ'!$C$3:$C$165,0),47)</f>
        <v>0</v>
      </c>
      <c r="R101" s="86">
        <f>INDEX('dmc2564 ข้อมูลดิบ'!$C$3:$CR$167,MATCH($C103,'dmc2564 ข้อมูลดิบ'!$C$3:$C$165,0),51)</f>
        <v>0</v>
      </c>
      <c r="S101" s="86">
        <f>INDEX('dmc2564 ข้อมูลดิบ'!$C$3:$CR$167,MATCH($C103,'dmc2564 ข้อมูลดิบ'!$C$3:$C$165,0),55)</f>
        <v>0</v>
      </c>
      <c r="T101" s="86">
        <f t="shared" si="24"/>
        <v>0</v>
      </c>
      <c r="U101" s="101">
        <f t="shared" si="20"/>
        <v>82</v>
      </c>
    </row>
    <row r="102" spans="2:21" ht="21" customHeight="1">
      <c r="B102" s="102"/>
      <c r="C102" s="103" t="s">
        <v>520</v>
      </c>
      <c r="D102" s="99" t="s">
        <v>20</v>
      </c>
      <c r="E102" s="86">
        <f>VLOOKUP(C103,'จำนวนครู 25มิย64'!$A$3:$E$164,4,TRUE)</f>
        <v>7</v>
      </c>
      <c r="F102" s="104">
        <f>INDEX('dmc2564 ข้อมูลดิบ'!$C$3:$CR$167,MATCH($C103,'dmc2564 ข้อมูลดิบ'!$C$3:$C$165,0),4)</f>
        <v>0</v>
      </c>
      <c r="G102" s="104">
        <f>INDEX('dmc2564 ข้อมูลดิบ'!$C$3:$CR$167,MATCH($C103,'dmc2564 ข้อมูลดิบ'!$C$3:$C$165,0),8)</f>
        <v>14</v>
      </c>
      <c r="H102" s="104">
        <f>INDEX('dmc2564 ข้อมูลดิบ'!$C$3:$CR$167,MATCH($C103,'dmc2564 ข้อมูลดิบ'!$C$3:$C$165,0),12)</f>
        <v>8</v>
      </c>
      <c r="I102" s="104">
        <f t="shared" si="22"/>
        <v>22</v>
      </c>
      <c r="J102" s="104">
        <f>INDEX('dmc2564 ข้อมูลดิบ'!$C$3:$CR$167,MATCH($C103,'dmc2564 ข้อมูลดิบ'!$C$3:$C$165,0),20)</f>
        <v>10</v>
      </c>
      <c r="K102" s="104">
        <f>INDEX('dmc2564 ข้อมูลดิบ'!$C$3:$CR$167,MATCH($C103,'dmc2564 ข้อมูลดิบ'!$C$3:$C$165,0),24)</f>
        <v>7</v>
      </c>
      <c r="L102" s="105">
        <f>INDEX('dmc2564 ข้อมูลดิบ'!$C$3:$CR$167,MATCH($C103,'dmc2564 ข้อมูลดิบ'!$C$3:$C$165,0),28)</f>
        <v>14</v>
      </c>
      <c r="M102" s="104">
        <f>INDEX('dmc2564 ข้อมูลดิบ'!$C$3:$CR$167,MATCH($C103,'dmc2564 ข้อมูลดิบ'!$C$3:$C$165,0),32)</f>
        <v>12</v>
      </c>
      <c r="N102" s="104">
        <f>INDEX('dmc2564 ข้อมูลดิบ'!$C$3:$CR$167,MATCH($C103,'dmc2564 ข้อมูลดิบ'!$C$3:$C$165,0),36)</f>
        <v>8</v>
      </c>
      <c r="O102" s="104">
        <f>INDEX('dmc2564 ข้อมูลดิบ'!$C$3:$CR$167,MATCH($C103,'dmc2564 ข้อมูลดิบ'!$C$3:$C$165,0),40)</f>
        <v>14</v>
      </c>
      <c r="P102" s="104">
        <f t="shared" si="23"/>
        <v>65</v>
      </c>
      <c r="Q102" s="104">
        <f>INDEX('dmc2564 ข้อมูลดิบ'!$C$3:$CR$167,MATCH($C103,'dmc2564 ข้อมูลดิบ'!$C$3:$C$165,0),48)</f>
        <v>0</v>
      </c>
      <c r="R102" s="104">
        <f>INDEX('dmc2564 ข้อมูลดิบ'!$C$3:$CR$167,MATCH($C103,'dmc2564 ข้อมูลดิบ'!$C$3:$C$165,0),52)</f>
        <v>0</v>
      </c>
      <c r="S102" s="104">
        <f>INDEX('dmc2564 ข้อมูลดิบ'!$C$3:$CR$167,MATCH($C103,'dmc2564 ข้อมูลดิบ'!$C$3:$C$165,0),56)</f>
        <v>0</v>
      </c>
      <c r="T102" s="104">
        <f t="shared" si="24"/>
        <v>0</v>
      </c>
      <c r="U102" s="106">
        <f t="shared" si="20"/>
        <v>87</v>
      </c>
    </row>
    <row r="103" spans="2:21" ht="21" customHeight="1">
      <c r="B103" s="102"/>
      <c r="C103" s="103">
        <v>64020201</v>
      </c>
      <c r="D103" s="99" t="s">
        <v>1</v>
      </c>
      <c r="E103" s="107">
        <f t="shared" ref="E103:T103" si="32">E101+E102</f>
        <v>10</v>
      </c>
      <c r="F103" s="106">
        <f t="shared" si="32"/>
        <v>0</v>
      </c>
      <c r="G103" s="106">
        <f t="shared" si="32"/>
        <v>22</v>
      </c>
      <c r="H103" s="106">
        <f t="shared" si="32"/>
        <v>17</v>
      </c>
      <c r="I103" s="106">
        <f t="shared" si="32"/>
        <v>39</v>
      </c>
      <c r="J103" s="106">
        <f t="shared" si="32"/>
        <v>19</v>
      </c>
      <c r="K103" s="106">
        <f t="shared" si="32"/>
        <v>14</v>
      </c>
      <c r="L103" s="108">
        <f t="shared" si="32"/>
        <v>32</v>
      </c>
      <c r="M103" s="106">
        <f t="shared" si="32"/>
        <v>26</v>
      </c>
      <c r="N103" s="106">
        <f t="shared" si="32"/>
        <v>17</v>
      </c>
      <c r="O103" s="106">
        <f t="shared" si="32"/>
        <v>22</v>
      </c>
      <c r="P103" s="106">
        <f t="shared" si="32"/>
        <v>130</v>
      </c>
      <c r="Q103" s="106">
        <f t="shared" si="32"/>
        <v>0</v>
      </c>
      <c r="R103" s="106">
        <f t="shared" si="32"/>
        <v>0</v>
      </c>
      <c r="S103" s="106">
        <f t="shared" si="32"/>
        <v>0</v>
      </c>
      <c r="T103" s="106">
        <f t="shared" si="32"/>
        <v>0</v>
      </c>
      <c r="U103" s="106">
        <f t="shared" si="20"/>
        <v>169</v>
      </c>
    </row>
    <row r="104" spans="2:21" ht="21" customHeight="1" thickBot="1">
      <c r="B104" s="109"/>
      <c r="C104" s="179" t="s">
        <v>491</v>
      </c>
      <c r="D104" s="110" t="s">
        <v>15</v>
      </c>
      <c r="E104" s="111"/>
      <c r="F104" s="112">
        <f>INDEX('dmc2564 ข้อมูลดิบ'!$C$3:$CR$167,MATCH($C103,'dmc2564 ข้อมูลดิบ'!$C$3:$C$165,0),6)</f>
        <v>0</v>
      </c>
      <c r="G104" s="112">
        <f>INDEX('dmc2564 ข้อมูลดิบ'!$C$3:$CR$167,MATCH($C103,'dmc2564 ข้อมูลดิบ'!$C$3:$C$165,0),10)</f>
        <v>1</v>
      </c>
      <c r="H104" s="112">
        <f>INDEX('dmc2564 ข้อมูลดิบ'!$C$3:$CR$167,MATCH($C103,'dmc2564 ข้อมูลดิบ'!$C$3:$C$165,0),14)</f>
        <v>1</v>
      </c>
      <c r="I104" s="112">
        <f t="shared" si="22"/>
        <v>2</v>
      </c>
      <c r="J104" s="112">
        <f>INDEX('dmc2564 ข้อมูลดิบ'!$C$3:$CR$167,MATCH($C103,'dmc2564 ข้อมูลดิบ'!$C$3:$C$165,0),22)</f>
        <v>1</v>
      </c>
      <c r="K104" s="112">
        <f>INDEX('dmc2564 ข้อมูลดิบ'!$C$3:$CR$167,MATCH($C103,'dmc2564 ข้อมูลดิบ'!$C$3:$C$165,0),26)</f>
        <v>1</v>
      </c>
      <c r="L104" s="111">
        <f>INDEX('dmc2564 ข้อมูลดิบ'!$C$3:$CR$167,MATCH($C103,'dmc2564 ข้อมูลดิบ'!$C$3:$C$165,0),30)</f>
        <v>1</v>
      </c>
      <c r="M104" s="112">
        <f>INDEX('dmc2564 ข้อมูลดิบ'!$C$3:$CR$167,MATCH($C103,'dmc2564 ข้อมูลดิบ'!$C$3:$C$165,0),34)</f>
        <v>1</v>
      </c>
      <c r="N104" s="112">
        <f>INDEX('dmc2564 ข้อมูลดิบ'!$C$3:$CR$167,MATCH($C103,'dmc2564 ข้อมูลดิบ'!$C$3:$C$165,0),38)</f>
        <v>1</v>
      </c>
      <c r="O104" s="112">
        <f>INDEX('dmc2564 ข้อมูลดิบ'!$C$3:$CR$167,MATCH($C103,'dmc2564 ข้อมูลดิบ'!$C$3:$C$165,0),42)</f>
        <v>1</v>
      </c>
      <c r="P104" s="112">
        <f t="shared" si="23"/>
        <v>6</v>
      </c>
      <c r="Q104" s="112">
        <f>INDEX('dmc2564 ข้อมูลดิบ'!$C$3:$CR$167,MATCH($C103,'dmc2564 ข้อมูลดิบ'!$C$3:$C$165,0),50)</f>
        <v>0</v>
      </c>
      <c r="R104" s="112">
        <f>INDEX('dmc2564 ข้อมูลดิบ'!$C$3:$CR$167,MATCH($C103,'dmc2564 ข้อมูลดิบ'!$C$3:$C$165,0),54)</f>
        <v>0</v>
      </c>
      <c r="S104" s="112">
        <f>INDEX('dmc2564 ข้อมูลดิบ'!$C$3:$CR$167,MATCH($C103,'dmc2564 ข้อมูลดิบ'!$C$3:$C$165,0),58)</f>
        <v>0</v>
      </c>
      <c r="T104" s="112">
        <f t="shared" si="24"/>
        <v>0</v>
      </c>
      <c r="U104" s="113">
        <f t="shared" si="20"/>
        <v>8</v>
      </c>
    </row>
    <row r="105" spans="2:21" ht="21" customHeight="1" thickTop="1">
      <c r="B105" s="430" t="s">
        <v>13</v>
      </c>
      <c r="C105" s="431"/>
      <c r="D105" s="126" t="s">
        <v>18</v>
      </c>
      <c r="E105" s="127">
        <f t="shared" ref="E105:S105" si="33">E5+E9+E13+E17+E21+E25+E29+E33+E37+E41+E45+E49+E53+E57+E61+E65+E69+E73+E77+E81+E85+E89+E97+E93+E101</f>
        <v>57</v>
      </c>
      <c r="F105" s="127">
        <f t="shared" si="33"/>
        <v>22</v>
      </c>
      <c r="G105" s="127">
        <f t="shared" si="33"/>
        <v>200</v>
      </c>
      <c r="H105" s="127">
        <f t="shared" si="33"/>
        <v>194</v>
      </c>
      <c r="I105" s="128">
        <f t="shared" si="33"/>
        <v>416</v>
      </c>
      <c r="J105" s="127">
        <f t="shared" si="33"/>
        <v>188</v>
      </c>
      <c r="K105" s="127">
        <f t="shared" si="33"/>
        <v>219</v>
      </c>
      <c r="L105" s="127">
        <f t="shared" si="33"/>
        <v>221</v>
      </c>
      <c r="M105" s="127">
        <f t="shared" si="33"/>
        <v>217</v>
      </c>
      <c r="N105" s="127">
        <f t="shared" si="33"/>
        <v>225</v>
      </c>
      <c r="O105" s="127">
        <f t="shared" si="33"/>
        <v>215</v>
      </c>
      <c r="P105" s="129">
        <f>P5+P9+P13+P17+P21+P25+P29+P33+P37+P41+P45+P49+P53+P57+P61+P65+P69+P73+P77+P81+P85+P89+P97+P93+P101</f>
        <v>1285</v>
      </c>
      <c r="Q105" s="127">
        <f t="shared" si="33"/>
        <v>63</v>
      </c>
      <c r="R105" s="127">
        <f t="shared" si="33"/>
        <v>57</v>
      </c>
      <c r="S105" s="127">
        <f t="shared" si="33"/>
        <v>60</v>
      </c>
      <c r="T105" s="128">
        <f>T5+T9+T13+T17+T21+T25+T29+T33+T37+T41+T45+T49+T53+T57+T61+T65+T69+T73+T77+T81+T85+T89+T97+T93+T101</f>
        <v>180</v>
      </c>
      <c r="U105" s="130">
        <f>I105+P105+T105</f>
        <v>1881</v>
      </c>
    </row>
    <row r="106" spans="2:21" ht="21" customHeight="1">
      <c r="B106" s="430"/>
      <c r="C106" s="431"/>
      <c r="D106" s="131" t="s">
        <v>20</v>
      </c>
      <c r="E106" s="132">
        <f t="shared" ref="E106:S106" si="34">E6+E10+E14+E18+E22+E26+E30+E34+E38+E42+E46+E50+E54+E58+E62+E66+E70+E74+E78+E82+E86+E90+E94+E98+E102</f>
        <v>164</v>
      </c>
      <c r="F106" s="132">
        <f t="shared" si="34"/>
        <v>11</v>
      </c>
      <c r="G106" s="132">
        <f t="shared" si="34"/>
        <v>166</v>
      </c>
      <c r="H106" s="132">
        <f t="shared" si="34"/>
        <v>180</v>
      </c>
      <c r="I106" s="133">
        <f t="shared" si="34"/>
        <v>357</v>
      </c>
      <c r="J106" s="132">
        <f t="shared" si="34"/>
        <v>176</v>
      </c>
      <c r="K106" s="132">
        <f t="shared" si="34"/>
        <v>191</v>
      </c>
      <c r="L106" s="132">
        <f t="shared" si="34"/>
        <v>198</v>
      </c>
      <c r="M106" s="132">
        <f t="shared" si="34"/>
        <v>210</v>
      </c>
      <c r="N106" s="132">
        <f t="shared" si="34"/>
        <v>222</v>
      </c>
      <c r="O106" s="132">
        <f t="shared" si="34"/>
        <v>220</v>
      </c>
      <c r="P106" s="134">
        <f>P6+P10+P14+P18+P22+P26+P30+P34+P38+P42+P46+P50+P54+P58+P62+P66+P70+P74+P78+P82+P86+P90+P94+P98+P102</f>
        <v>1217</v>
      </c>
      <c r="Q106" s="132">
        <f t="shared" si="34"/>
        <v>45</v>
      </c>
      <c r="R106" s="132">
        <f t="shared" si="34"/>
        <v>46</v>
      </c>
      <c r="S106" s="132">
        <f t="shared" si="34"/>
        <v>36</v>
      </c>
      <c r="T106" s="133">
        <f>T6+T10+T14+T18+T22+T26+T30+T34+T38+T42+T46+T50+T54+T58+T62+T66+T70+T74+T78+T82+T86+T90+T94+T98+T102</f>
        <v>127</v>
      </c>
      <c r="U106" s="135">
        <f>I106+P106+T106</f>
        <v>1701</v>
      </c>
    </row>
    <row r="107" spans="2:21" ht="21" customHeight="1">
      <c r="B107" s="430"/>
      <c r="C107" s="431"/>
      <c r="D107" s="136" t="s">
        <v>1</v>
      </c>
      <c r="E107" s="133">
        <f>E105+E106</f>
        <v>221</v>
      </c>
      <c r="F107" s="133">
        <f t="shared" ref="F107:S107" si="35">F105+F106</f>
        <v>33</v>
      </c>
      <c r="G107" s="133">
        <f>G105+G106</f>
        <v>366</v>
      </c>
      <c r="H107" s="133">
        <f t="shared" si="35"/>
        <v>374</v>
      </c>
      <c r="I107" s="133">
        <f t="shared" si="35"/>
        <v>773</v>
      </c>
      <c r="J107" s="133">
        <f t="shared" si="35"/>
        <v>364</v>
      </c>
      <c r="K107" s="133">
        <f t="shared" si="35"/>
        <v>410</v>
      </c>
      <c r="L107" s="133">
        <f t="shared" si="35"/>
        <v>419</v>
      </c>
      <c r="M107" s="133">
        <f t="shared" si="35"/>
        <v>427</v>
      </c>
      <c r="N107" s="133">
        <f t="shared" si="35"/>
        <v>447</v>
      </c>
      <c r="O107" s="133">
        <f t="shared" si="35"/>
        <v>435</v>
      </c>
      <c r="P107" s="134">
        <f>P105+P106</f>
        <v>2502</v>
      </c>
      <c r="Q107" s="133">
        <f t="shared" si="35"/>
        <v>108</v>
      </c>
      <c r="R107" s="133">
        <f t="shared" si="35"/>
        <v>103</v>
      </c>
      <c r="S107" s="133">
        <f t="shared" si="35"/>
        <v>96</v>
      </c>
      <c r="T107" s="133">
        <f>T105+T106</f>
        <v>307</v>
      </c>
      <c r="U107" s="135">
        <f>I107+P107+T107</f>
        <v>3582</v>
      </c>
    </row>
    <row r="108" spans="2:21" ht="21" customHeight="1" thickBot="1">
      <c r="B108" s="432"/>
      <c r="C108" s="433"/>
      <c r="D108" s="137" t="s">
        <v>15</v>
      </c>
      <c r="E108" s="138"/>
      <c r="F108" s="139">
        <f t="shared" ref="F108:S108" si="36">F8+F12+F16+F20+F24+F28+F32+F36+F40+F44+F48+F52+F56+F60+F64+F68+F72+F76+F80+F84+F88+F92+F96+F100+F104</f>
        <v>3</v>
      </c>
      <c r="G108" s="139">
        <f t="shared" si="36"/>
        <v>26</v>
      </c>
      <c r="H108" s="139">
        <f t="shared" si="36"/>
        <v>27</v>
      </c>
      <c r="I108" s="139">
        <f t="shared" si="36"/>
        <v>56</v>
      </c>
      <c r="J108" s="139">
        <f t="shared" si="36"/>
        <v>28</v>
      </c>
      <c r="K108" s="139">
        <f t="shared" si="36"/>
        <v>28</v>
      </c>
      <c r="L108" s="139">
        <f t="shared" si="36"/>
        <v>29</v>
      </c>
      <c r="M108" s="139">
        <f t="shared" si="36"/>
        <v>27</v>
      </c>
      <c r="N108" s="139">
        <f t="shared" si="36"/>
        <v>28</v>
      </c>
      <c r="O108" s="139">
        <f t="shared" si="36"/>
        <v>29</v>
      </c>
      <c r="P108" s="140">
        <f>P8+P12+P16+P20+P24+P28+P32+P36+P40+P44+P48+P52+P56+P60+P64+P68+P72+P76+P80+P84+P88+P92+P96+P100+P104</f>
        <v>169</v>
      </c>
      <c r="Q108" s="139">
        <f t="shared" si="36"/>
        <v>6</v>
      </c>
      <c r="R108" s="139">
        <f t="shared" si="36"/>
        <v>6</v>
      </c>
      <c r="S108" s="139">
        <f t="shared" si="36"/>
        <v>6</v>
      </c>
      <c r="T108" s="139">
        <f>T8+T12+T16+T20+T24+T28+T32+T36+T40+T44+T48+T52+T56+T60+T64+T68+T72+T76+T80+T84+T88+T92+T96+T100+T104</f>
        <v>18</v>
      </c>
      <c r="U108" s="139">
        <f>I108+P108+T108</f>
        <v>243</v>
      </c>
    </row>
    <row r="109" spans="2:21" ht="21" customHeight="1" thickTop="1"/>
  </sheetData>
  <mergeCells count="9">
    <mergeCell ref="B105:C108"/>
    <mergeCell ref="C1:U1"/>
    <mergeCell ref="C2:U2"/>
    <mergeCell ref="B3:B4"/>
    <mergeCell ref="C3:C4"/>
    <mergeCell ref="F3:I3"/>
    <mergeCell ref="J3:P3"/>
    <mergeCell ref="Q3:T3"/>
    <mergeCell ref="U3:U4"/>
  </mergeCells>
  <phoneticPr fontId="5" type="noConversion"/>
  <pageMargins left="0.19685039370078741" right="0.15748031496062992" top="0.55118110236220474" bottom="0.55118110236220474" header="0.31496062992125984" footer="0.31496062992125984"/>
  <pageSetup paperSize="9" firstPageNumber="32" orientation="landscape" useFirstPageNumber="1" horizontalDpi="4294967293" verticalDpi="300" r:id="rId1"/>
  <headerFooter alignWithMargins="0">
    <oddHeader>&amp;R&amp;"TH SarabunPSK,ตัวหนา"&amp;15&amp;P</oddHeader>
    <oddFooter>&amp;R&amp;"TH SarabunPSK,ธรรมดา"&amp;14ข้อมูลจากระบบ DMC ณ วันที่ 25 มิถุนายน 2564</oddFooter>
  </headerFooter>
  <rowBreaks count="5" manualBreakCount="5">
    <brk id="24" max="20" man="1"/>
    <brk id="44" max="20" man="1"/>
    <brk id="64" max="20" man="1"/>
    <brk id="84" max="20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17</vt:i4>
      </vt:variant>
    </vt:vector>
  </HeadingPairs>
  <TitlesOfParts>
    <vt:vector size="31" baseType="lpstr">
      <vt:lpstr>จำนวนครู 25มิย64</vt:lpstr>
      <vt:lpstr>dmc2564 ข้อมูลดิบ</vt:lpstr>
      <vt:lpstr>สรุปรวม</vt:lpstr>
      <vt:lpstr>สรุปรวมทุกอำเภอ</vt:lpstr>
      <vt:lpstr>ศรีสัชนาลัย</vt:lpstr>
      <vt:lpstr>ศรีสำโรง</vt:lpstr>
      <vt:lpstr>สวรรคโลก</vt:lpstr>
      <vt:lpstr>ศรีนคร</vt:lpstr>
      <vt:lpstr>ทุ่งเสลี่ยม</vt:lpstr>
      <vt:lpstr>ขยายโอกาส</vt:lpstr>
      <vt:lpstr>โรงเรียนขนาดเล็ก</vt:lpstr>
      <vt:lpstr>แยกขนาด</vt:lpstr>
      <vt:lpstr>ข้อมูลรายอำเภอ-แยกชั้น (รวม)</vt:lpstr>
      <vt:lpstr>เรียงจาก น้อยไปมาก</vt:lpstr>
      <vt:lpstr>ขยายโอกาส!Print_Area</vt:lpstr>
      <vt:lpstr>ทุ่งเสลี่ยม!Print_Area</vt:lpstr>
      <vt:lpstr>'เรียงจาก น้อยไปมาก'!Print_Area</vt:lpstr>
      <vt:lpstr>ศรีนคร!Print_Area</vt:lpstr>
      <vt:lpstr>ศรีสัชนาลัย!Print_Area</vt:lpstr>
      <vt:lpstr>ศรีสำโรง!Print_Area</vt:lpstr>
      <vt:lpstr>สวรรคโลก!Print_Area</vt:lpstr>
      <vt:lpstr>ขยายโอกาส!Print_Titles</vt:lpstr>
      <vt:lpstr>'ข้อมูลรายอำเภอ-แยกชั้น (รวม)'!Print_Titles</vt:lpstr>
      <vt:lpstr>ทุ่งเสลี่ยม!Print_Titles</vt:lpstr>
      <vt:lpstr>'เรียงจาก น้อยไปมาก'!Print_Titles</vt:lpstr>
      <vt:lpstr>โรงเรียนขนาดเล็ก!Print_Titles</vt:lpstr>
      <vt:lpstr>ศรีนคร!Print_Titles</vt:lpstr>
      <vt:lpstr>ศรีสัชนาลัย!Print_Titles</vt:lpstr>
      <vt:lpstr>ศรีสำโรง!Print_Titles</vt:lpstr>
      <vt:lpstr>สรุปรวมทุกอำเภอ!Print_Titles</vt:lpstr>
      <vt:lpstr>สวรรคโลก!Print_Titles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smx</dc:creator>
  <cp:lastModifiedBy>Hicaru</cp:lastModifiedBy>
  <cp:lastPrinted>2022-06-15T02:35:34Z</cp:lastPrinted>
  <dcterms:created xsi:type="dcterms:W3CDTF">2010-06-13T05:01:39Z</dcterms:created>
  <dcterms:modified xsi:type="dcterms:W3CDTF">2022-06-15T04:45:18Z</dcterms:modified>
</cp:coreProperties>
</file>